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" windowWidth="12120" windowHeight="9120" firstSheet="1" activeTab="6"/>
  </bookViews>
  <sheets>
    <sheet name="102資產負債" sheetId="1" r:id="rId1"/>
    <sheet name="102損益" sheetId="2" r:id="rId2"/>
    <sheet name="103資產負債" sheetId="3" r:id="rId3"/>
    <sheet name="103損益" sheetId="4" r:id="rId4"/>
    <sheet name="103年農民曆" sheetId="5" r:id="rId5"/>
    <sheet name="104資產負債表" sheetId="6" r:id="rId6"/>
    <sheet name="104年損益表" sheetId="7" r:id="rId7"/>
  </sheets>
  <definedNames>
    <definedName name="_xlnm.Print_Area" localSheetId="1">'102損益'!$A$594:$G$631</definedName>
    <definedName name="_xlnm.Print_Area" localSheetId="0">'102資產負債'!$A$387:$G$419</definedName>
    <definedName name="_xlnm.Print_Area" localSheetId="3">'103損益'!$A$351:$G$388</definedName>
    <definedName name="_xlnm.Print_Area" localSheetId="2">'103資產負債'!$A$319:$G$353</definedName>
  </definedNames>
  <calcPr calcId="144525"/>
</workbook>
</file>

<file path=xl/calcChain.xml><?xml version="1.0" encoding="utf-8"?>
<calcChain xmlns="http://schemas.openxmlformats.org/spreadsheetml/2006/main">
  <c r="F33" i="7" l="1"/>
  <c r="F29" i="7" l="1"/>
  <c r="F30" i="7"/>
  <c r="F16" i="7"/>
  <c r="F12" i="7"/>
  <c r="C26" i="6"/>
  <c r="G20" i="6"/>
  <c r="G23" i="6" s="1"/>
  <c r="C18" i="6"/>
  <c r="C21" i="6" s="1"/>
  <c r="C15" i="6"/>
  <c r="C30" i="6" s="1"/>
  <c r="G11" i="6"/>
  <c r="F34" i="7" l="1"/>
  <c r="F36" i="7" s="1"/>
  <c r="G30" i="6"/>
  <c r="C344" i="3"/>
  <c r="G338" i="3"/>
  <c r="G341" i="3" s="1"/>
  <c r="C336" i="3"/>
  <c r="C339" i="3" s="1"/>
  <c r="C333" i="3"/>
  <c r="G329" i="3"/>
  <c r="G348" i="3" s="1"/>
  <c r="C348" i="3" l="1"/>
  <c r="F379" i="4"/>
  <c r="F383" i="4"/>
  <c r="F380" i="4"/>
  <c r="F366" i="4"/>
  <c r="F362" i="4"/>
  <c r="F339" i="4"/>
  <c r="F340" i="4"/>
  <c r="F326" i="4"/>
  <c r="F322" i="4"/>
  <c r="C308" i="3"/>
  <c r="G302" i="3"/>
  <c r="G305" i="3" s="1"/>
  <c r="C300" i="3"/>
  <c r="C303" i="3" s="1"/>
  <c r="C297" i="3"/>
  <c r="C312" i="3" s="1"/>
  <c r="G293" i="3"/>
  <c r="F300" i="4"/>
  <c r="F301" i="4" s="1"/>
  <c r="F287" i="4"/>
  <c r="F283" i="4"/>
  <c r="C272" i="3"/>
  <c r="G266" i="3"/>
  <c r="G269" i="3" s="1"/>
  <c r="C264" i="3"/>
  <c r="C267" i="3" s="1"/>
  <c r="C261" i="3"/>
  <c r="C276" i="3" s="1"/>
  <c r="G257" i="3"/>
  <c r="C235" i="3"/>
  <c r="C236" i="3" s="1"/>
  <c r="G230" i="3"/>
  <c r="G233" i="3" s="1"/>
  <c r="C228" i="3"/>
  <c r="C231" i="3" s="1"/>
  <c r="G225" i="3"/>
  <c r="C225" i="3"/>
  <c r="C240" i="3" s="1"/>
  <c r="G221" i="3"/>
  <c r="G240" i="3" s="1"/>
  <c r="F262" i="4"/>
  <c r="F263" i="4"/>
  <c r="F249" i="4"/>
  <c r="F245" i="4"/>
  <c r="F223" i="4"/>
  <c r="F224" i="4" s="1"/>
  <c r="F210" i="4"/>
  <c r="F206" i="4"/>
  <c r="C199" i="3"/>
  <c r="C200" i="3" s="1"/>
  <c r="G194" i="3"/>
  <c r="G197" i="3" s="1"/>
  <c r="C192" i="3"/>
  <c r="C195" i="3" s="1"/>
  <c r="G189" i="3"/>
  <c r="C189" i="3"/>
  <c r="C204" i="3" s="1"/>
  <c r="G185" i="3"/>
  <c r="G204" i="3" s="1"/>
  <c r="F184" i="4"/>
  <c r="F185" i="4" s="1"/>
  <c r="F171" i="4"/>
  <c r="F167" i="4"/>
  <c r="C163" i="3"/>
  <c r="C164" i="3" s="1"/>
  <c r="G158" i="3"/>
  <c r="G161" i="3" s="1"/>
  <c r="C156" i="3"/>
  <c r="C159" i="3" s="1"/>
  <c r="G153" i="3"/>
  <c r="G150" i="3"/>
  <c r="C153" i="3"/>
  <c r="E107" i="5"/>
  <c r="E51" i="5"/>
  <c r="C51" i="5"/>
  <c r="I24" i="5"/>
  <c r="K24" i="5"/>
  <c r="L22" i="5"/>
  <c r="L11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J2" i="5"/>
  <c r="J24" i="5" s="1"/>
  <c r="J3" i="5"/>
  <c r="J4" i="5"/>
  <c r="J5" i="5"/>
  <c r="J6" i="5"/>
  <c r="J7" i="5"/>
  <c r="J8" i="5"/>
  <c r="J9" i="5"/>
  <c r="J10" i="5"/>
  <c r="J11" i="5"/>
  <c r="J12" i="5"/>
  <c r="J13" i="5"/>
  <c r="J16" i="5"/>
  <c r="J17" i="5"/>
  <c r="J18" i="5"/>
  <c r="J19" i="5"/>
  <c r="J20" i="5"/>
  <c r="J21" i="5"/>
  <c r="J22" i="5"/>
  <c r="J23" i="5"/>
  <c r="D3" i="5"/>
  <c r="D51" i="5" s="1"/>
  <c r="G118" i="3"/>
  <c r="C115" i="3"/>
  <c r="C128" i="3"/>
  <c r="C129" i="3" s="1"/>
  <c r="G123" i="3"/>
  <c r="G126" i="3" s="1"/>
  <c r="C121" i="3"/>
  <c r="C124" i="3" s="1"/>
  <c r="C118" i="3"/>
  <c r="G115" i="3"/>
  <c r="F146" i="4"/>
  <c r="F132" i="4"/>
  <c r="F128" i="4"/>
  <c r="F106" i="4"/>
  <c r="F107" i="4"/>
  <c r="F93" i="4"/>
  <c r="F89" i="4"/>
  <c r="C94" i="3"/>
  <c r="G88" i="3"/>
  <c r="G91" i="3" s="1"/>
  <c r="C86" i="3"/>
  <c r="C89" i="3" s="1"/>
  <c r="C83" i="3"/>
  <c r="G80" i="3"/>
  <c r="C59" i="3"/>
  <c r="C25" i="3"/>
  <c r="G401" i="1"/>
  <c r="C411" i="1"/>
  <c r="G53" i="3"/>
  <c r="G56" i="3" s="1"/>
  <c r="C51" i="3"/>
  <c r="C54" i="3" s="1"/>
  <c r="C48" i="3"/>
  <c r="G45" i="3"/>
  <c r="F67" i="4"/>
  <c r="F47" i="4"/>
  <c r="F68" i="4"/>
  <c r="F54" i="4"/>
  <c r="F50" i="4"/>
  <c r="F579" i="2"/>
  <c r="F574" i="2"/>
  <c r="F576" i="2"/>
  <c r="F573" i="2"/>
  <c r="F572" i="2"/>
  <c r="F570" i="2"/>
  <c r="F569" i="2"/>
  <c r="F568" i="2"/>
  <c r="F567" i="2"/>
  <c r="F561" i="2"/>
  <c r="F563" i="2" s="1"/>
  <c r="F557" i="2"/>
  <c r="F556" i="2"/>
  <c r="F555" i="2"/>
  <c r="F577" i="2"/>
  <c r="F559" i="2"/>
  <c r="F29" i="4"/>
  <c r="F15" i="4"/>
  <c r="F11" i="4"/>
  <c r="G19" i="3"/>
  <c r="G22" i="3" s="1"/>
  <c r="C17" i="3"/>
  <c r="C20" i="3" s="1"/>
  <c r="C14" i="3"/>
  <c r="G11" i="3"/>
  <c r="F621" i="2"/>
  <c r="F267" i="4" l="1"/>
  <c r="F384" i="4"/>
  <c r="F386" i="4" s="1"/>
  <c r="F344" i="4"/>
  <c r="F346" i="4" s="1"/>
  <c r="G312" i="3"/>
  <c r="F305" i="4"/>
  <c r="F307" i="4" s="1"/>
  <c r="G276" i="3"/>
  <c r="F269" i="4"/>
  <c r="F228" i="4"/>
  <c r="F230" i="4" s="1"/>
  <c r="F189" i="4"/>
  <c r="F191" i="4" s="1"/>
  <c r="G168" i="3"/>
  <c r="C168" i="3"/>
  <c r="G133" i="3"/>
  <c r="C133" i="3"/>
  <c r="F150" i="4"/>
  <c r="F152" i="4" s="1"/>
  <c r="F111" i="4"/>
  <c r="F113" i="4" s="1"/>
  <c r="C98" i="3"/>
  <c r="G98" i="3"/>
  <c r="G63" i="3"/>
  <c r="C63" i="3"/>
  <c r="F72" i="4"/>
  <c r="F74" i="4" s="1"/>
  <c r="F581" i="2"/>
  <c r="F583" i="2" s="1"/>
  <c r="F33" i="4"/>
  <c r="F35" i="4" s="1"/>
  <c r="C28" i="3"/>
  <c r="G28" i="3"/>
  <c r="F602" i="2"/>
  <c r="F600" i="2"/>
  <c r="F601" i="2"/>
  <c r="F622" i="2"/>
  <c r="F608" i="2"/>
  <c r="G405" i="1"/>
  <c r="G408" i="1" s="1"/>
  <c r="C403" i="1"/>
  <c r="C406" i="1" s="1"/>
  <c r="C400" i="1"/>
  <c r="G397" i="1"/>
  <c r="F536" i="2"/>
  <c r="F517" i="2"/>
  <c r="F519" i="2" s="1"/>
  <c r="F537" i="2"/>
  <c r="F523" i="2"/>
  <c r="F501" i="2"/>
  <c r="F498" i="2"/>
  <c r="F484" i="2"/>
  <c r="F480" i="2"/>
  <c r="C376" i="1"/>
  <c r="G371" i="1"/>
  <c r="G374" i="1" s="1"/>
  <c r="C369" i="1"/>
  <c r="C372" i="1" s="1"/>
  <c r="C365" i="1"/>
  <c r="C366" i="1" s="1"/>
  <c r="G363" i="1"/>
  <c r="G380" i="1" s="1"/>
  <c r="C342" i="1"/>
  <c r="G337" i="1"/>
  <c r="G340" i="1" s="1"/>
  <c r="G346" i="1" s="1"/>
  <c r="C335" i="1"/>
  <c r="C338" i="1" s="1"/>
  <c r="C331" i="1"/>
  <c r="C332" i="1" s="1"/>
  <c r="G329" i="1"/>
  <c r="F458" i="2"/>
  <c r="F399" i="2"/>
  <c r="F459" i="2"/>
  <c r="F445" i="2"/>
  <c r="F441" i="2"/>
  <c r="F419" i="2"/>
  <c r="F423" i="2"/>
  <c r="F420" i="2"/>
  <c r="F406" i="2"/>
  <c r="F402" i="2"/>
  <c r="F379" i="2"/>
  <c r="F380" i="2" s="1"/>
  <c r="F366" i="2"/>
  <c r="F362" i="2"/>
  <c r="C308" i="1"/>
  <c r="G302" i="1"/>
  <c r="G305" i="1" s="1"/>
  <c r="C300" i="1"/>
  <c r="C303" i="1" s="1"/>
  <c r="C295" i="1"/>
  <c r="C296" i="1" s="1"/>
  <c r="G294" i="1"/>
  <c r="F340" i="2"/>
  <c r="F341" i="2" s="1"/>
  <c r="F327" i="2"/>
  <c r="F323" i="2"/>
  <c r="C273" i="1"/>
  <c r="G267" i="1"/>
  <c r="G270" i="1" s="1"/>
  <c r="C265" i="1"/>
  <c r="C268" i="1" s="1"/>
  <c r="C260" i="1"/>
  <c r="C261" i="1" s="1"/>
  <c r="G259" i="1"/>
  <c r="G277" i="1" s="1"/>
  <c r="C237" i="1"/>
  <c r="G231" i="1"/>
  <c r="G234" i="1" s="1"/>
  <c r="C229" i="1"/>
  <c r="C232" i="1" s="1"/>
  <c r="C224" i="1"/>
  <c r="C225" i="1" s="1"/>
  <c r="C241" i="1" s="1"/>
  <c r="G223" i="1"/>
  <c r="F301" i="2"/>
  <c r="F302" i="2" s="1"/>
  <c r="F288" i="2"/>
  <c r="F284" i="2"/>
  <c r="F262" i="2"/>
  <c r="F263" i="2" s="1"/>
  <c r="F249" i="2"/>
  <c r="F245" i="2"/>
  <c r="C189" i="1"/>
  <c r="C202" i="1"/>
  <c r="G196" i="1"/>
  <c r="G199" i="1" s="1"/>
  <c r="C194" i="1"/>
  <c r="C197" i="1" s="1"/>
  <c r="C190" i="1"/>
  <c r="C206" i="1" s="1"/>
  <c r="G188" i="1"/>
  <c r="C167" i="1"/>
  <c r="G161" i="1"/>
  <c r="G164" i="1" s="1"/>
  <c r="C159" i="1"/>
  <c r="C162" i="1" s="1"/>
  <c r="C156" i="1"/>
  <c r="G153" i="1"/>
  <c r="G171" i="1" s="1"/>
  <c r="F223" i="2"/>
  <c r="F224" i="2" s="1"/>
  <c r="F210" i="2"/>
  <c r="F206" i="2"/>
  <c r="F187" i="2"/>
  <c r="F184" i="2"/>
  <c r="F185" i="2" s="1"/>
  <c r="F171" i="2"/>
  <c r="F167" i="2"/>
  <c r="C132" i="1"/>
  <c r="G126" i="1"/>
  <c r="G129" i="1" s="1"/>
  <c r="C124" i="1"/>
  <c r="C127" i="1" s="1"/>
  <c r="C121" i="1"/>
  <c r="G118" i="1"/>
  <c r="F142" i="2"/>
  <c r="F148" i="2"/>
  <c r="F126" i="2"/>
  <c r="F125" i="2"/>
  <c r="F124" i="2"/>
  <c r="F132" i="2"/>
  <c r="F106" i="2"/>
  <c r="F107" i="2" s="1"/>
  <c r="F93" i="2"/>
  <c r="F89" i="2"/>
  <c r="C97" i="1"/>
  <c r="G91" i="1"/>
  <c r="G94" i="1" s="1"/>
  <c r="C89" i="1"/>
  <c r="C92" i="1" s="1"/>
  <c r="C86" i="1"/>
  <c r="G83" i="1"/>
  <c r="F67" i="2"/>
  <c r="F68" i="2" s="1"/>
  <c r="F54" i="2"/>
  <c r="F50" i="2"/>
  <c r="C62" i="1"/>
  <c r="G56" i="1"/>
  <c r="G59" i="1" s="1"/>
  <c r="C54" i="1"/>
  <c r="C57" i="1" s="1"/>
  <c r="C51" i="1"/>
  <c r="G47" i="1"/>
  <c r="F28" i="2"/>
  <c r="F15" i="2"/>
  <c r="F11" i="2"/>
  <c r="C26" i="1"/>
  <c r="G20" i="1"/>
  <c r="G23" i="1" s="1"/>
  <c r="C18" i="1"/>
  <c r="C21" i="1" s="1"/>
  <c r="C15" i="1"/>
  <c r="G11" i="1"/>
  <c r="C277" i="1" l="1"/>
  <c r="F145" i="2"/>
  <c r="F146" i="2" s="1"/>
  <c r="F626" i="2"/>
  <c r="F604" i="2"/>
  <c r="G414" i="1"/>
  <c r="C414" i="1"/>
  <c r="F541" i="2"/>
  <c r="F543" i="2" s="1"/>
  <c r="F502" i="2"/>
  <c r="F504" i="2" s="1"/>
  <c r="C380" i="1"/>
  <c r="C346" i="1"/>
  <c r="F463" i="2"/>
  <c r="F465" i="2" s="1"/>
  <c r="F29" i="2"/>
  <c r="F228" i="2"/>
  <c r="F384" i="2"/>
  <c r="F424" i="2"/>
  <c r="F426" i="2" s="1"/>
  <c r="F386" i="2"/>
  <c r="G312" i="1"/>
  <c r="C312" i="1"/>
  <c r="F345" i="2"/>
  <c r="F347" i="2" s="1"/>
  <c r="G241" i="1"/>
  <c r="F306" i="2"/>
  <c r="F308" i="2" s="1"/>
  <c r="F267" i="2"/>
  <c r="F269" i="2" s="1"/>
  <c r="G206" i="1"/>
  <c r="C171" i="1"/>
  <c r="F230" i="2"/>
  <c r="F189" i="2"/>
  <c r="F191" i="2" s="1"/>
  <c r="G136" i="1"/>
  <c r="C136" i="1"/>
  <c r="C101" i="1"/>
  <c r="C66" i="1"/>
  <c r="F150" i="2"/>
  <c r="F128" i="2"/>
  <c r="F111" i="2"/>
  <c r="F113" i="2" s="1"/>
  <c r="G101" i="1"/>
  <c r="F72" i="2"/>
  <c r="F74" i="2" s="1"/>
  <c r="G66" i="1"/>
  <c r="F33" i="2"/>
  <c r="F35" i="2" s="1"/>
  <c r="G30" i="1"/>
  <c r="C30" i="1"/>
  <c r="F628" i="2" l="1"/>
  <c r="F152" i="2"/>
</calcChain>
</file>

<file path=xl/sharedStrings.xml><?xml version="1.0" encoding="utf-8"?>
<sst xmlns="http://schemas.openxmlformats.org/spreadsheetml/2006/main" count="1754" uniqueCount="156">
  <si>
    <t>財團法人萬慶巖清水祖師廟</t>
    <phoneticPr fontId="4" type="noConversion"/>
  </si>
  <si>
    <t>資產負債表</t>
    <phoneticPr fontId="4" type="noConversion"/>
  </si>
  <si>
    <t>科目名稱</t>
    <phoneticPr fontId="4" type="noConversion"/>
  </si>
  <si>
    <t>金額</t>
    <phoneticPr fontId="4" type="noConversion"/>
  </si>
  <si>
    <t>流動資產</t>
    <phoneticPr fontId="4" type="noConversion"/>
  </si>
  <si>
    <t>流動負債</t>
    <phoneticPr fontId="4" type="noConversion"/>
  </si>
  <si>
    <t xml:space="preserve">  現    金</t>
    <phoneticPr fontId="1" type="noConversion"/>
  </si>
  <si>
    <t xml:space="preserve">    應付帳款</t>
    <phoneticPr fontId="4" type="noConversion"/>
  </si>
  <si>
    <t xml:space="preserve">     零用金</t>
    <phoneticPr fontId="4" type="noConversion"/>
  </si>
  <si>
    <t xml:space="preserve">    應付費用</t>
    <phoneticPr fontId="4" type="noConversion"/>
  </si>
  <si>
    <t xml:space="preserve">     銀行存款</t>
    <phoneticPr fontId="4" type="noConversion"/>
  </si>
  <si>
    <r>
      <t xml:space="preserve">        </t>
    </r>
    <r>
      <rPr>
        <sz val="14"/>
        <rFont val="標楷體"/>
        <family val="4"/>
        <charset val="136"/>
      </rPr>
      <t>小計</t>
    </r>
    <phoneticPr fontId="4" type="noConversion"/>
  </si>
  <si>
    <t xml:space="preserve">     預付費用</t>
    <phoneticPr fontId="4" type="noConversion"/>
  </si>
  <si>
    <t>其他負債</t>
    <phoneticPr fontId="1" type="noConversion"/>
  </si>
  <si>
    <t xml:space="preserve">     預付所得稅</t>
    <phoneticPr fontId="4" type="noConversion"/>
  </si>
  <si>
    <t>應付未付獎助學金</t>
    <phoneticPr fontId="1" type="noConversion"/>
  </si>
  <si>
    <t xml:space="preserve">     小計</t>
    <phoneticPr fontId="4" type="noConversion"/>
  </si>
  <si>
    <t>固定資產</t>
    <phoneticPr fontId="4" type="noConversion"/>
  </si>
  <si>
    <t xml:space="preserve">     土地</t>
    <phoneticPr fontId="4" type="noConversion"/>
  </si>
  <si>
    <t xml:space="preserve">    房屋及建築</t>
    <phoneticPr fontId="4" type="noConversion"/>
  </si>
  <si>
    <t>累計餘絀</t>
    <phoneticPr fontId="4" type="noConversion"/>
  </si>
  <si>
    <t>辦公設備</t>
    <phoneticPr fontId="4" type="noConversion"/>
  </si>
  <si>
    <t xml:space="preserve">   登記財產總額</t>
    <phoneticPr fontId="4" type="noConversion"/>
  </si>
  <si>
    <r>
      <t xml:space="preserve">         </t>
    </r>
    <r>
      <rPr>
        <sz val="14"/>
        <rFont val="標楷體"/>
        <family val="4"/>
        <charset val="136"/>
      </rPr>
      <t>小計</t>
    </r>
    <phoneticPr fontId="4" type="noConversion"/>
  </si>
  <si>
    <r>
      <t xml:space="preserve">        </t>
    </r>
    <r>
      <rPr>
        <sz val="14"/>
        <rFont val="標楷體"/>
        <family val="4"/>
        <charset val="136"/>
      </rPr>
      <t>累積餘絀</t>
    </r>
    <phoneticPr fontId="4" type="noConversion"/>
  </si>
  <si>
    <r>
      <t xml:space="preserve">        </t>
    </r>
    <r>
      <rPr>
        <sz val="14"/>
        <rFont val="標楷體"/>
        <family val="4"/>
        <charset val="136"/>
      </rPr>
      <t>本期餘絀</t>
    </r>
    <phoneticPr fontId="4" type="noConversion"/>
  </si>
  <si>
    <t>其他資產</t>
    <phoneticPr fontId="4" type="noConversion"/>
  </si>
  <si>
    <t xml:space="preserve">    存出保證金</t>
    <phoneticPr fontId="4" type="noConversion"/>
  </si>
  <si>
    <t xml:space="preserve">    建廟基金</t>
    <phoneticPr fontId="4" type="noConversion"/>
  </si>
  <si>
    <t>資產合計</t>
    <phoneticPr fontId="4" type="noConversion"/>
  </si>
  <si>
    <t>負債及餘絀合計</t>
    <phoneticPr fontId="4" type="noConversion"/>
  </si>
  <si>
    <t xml:space="preserve"> 董事長：                會計主管：                 製表人：                                   </t>
    <phoneticPr fontId="4" type="noConversion"/>
  </si>
  <si>
    <t>財團法人萬慶巖清水祖師廟</t>
    <phoneticPr fontId="4" type="noConversion"/>
  </si>
  <si>
    <t>收支餘絀表</t>
    <phoneticPr fontId="4" type="noConversion"/>
  </si>
  <si>
    <t>科目名稱</t>
    <phoneticPr fontId="4" type="noConversion"/>
  </si>
  <si>
    <t>金額</t>
    <phoneticPr fontId="4" type="noConversion"/>
  </si>
  <si>
    <t>捐贈收入</t>
    <phoneticPr fontId="4" type="noConversion"/>
  </si>
  <si>
    <t>捐獻收入</t>
    <phoneticPr fontId="4" type="noConversion"/>
  </si>
  <si>
    <t>點燈收入</t>
    <phoneticPr fontId="1" type="noConversion"/>
  </si>
  <si>
    <t>油香收入</t>
    <phoneticPr fontId="4" type="noConversion"/>
  </si>
  <si>
    <t>利息收入</t>
    <phoneticPr fontId="4" type="noConversion"/>
  </si>
  <si>
    <t xml:space="preserve">     收入合計</t>
    <phoneticPr fontId="4" type="noConversion"/>
  </si>
  <si>
    <t>人事費用</t>
    <phoneticPr fontId="4" type="noConversion"/>
  </si>
  <si>
    <t>薪資</t>
    <phoneticPr fontId="4" type="noConversion"/>
  </si>
  <si>
    <t>行政費用</t>
    <phoneticPr fontId="4" type="noConversion"/>
  </si>
  <si>
    <t>租金支出</t>
    <phoneticPr fontId="4" type="noConversion"/>
  </si>
  <si>
    <t>旅費</t>
    <phoneticPr fontId="4" type="noConversion"/>
  </si>
  <si>
    <t>郵電費</t>
    <phoneticPr fontId="4" type="noConversion"/>
  </si>
  <si>
    <t>修繕費</t>
    <phoneticPr fontId="4" type="noConversion"/>
  </si>
  <si>
    <t>水電瓦斯費</t>
    <phoneticPr fontId="4" type="noConversion"/>
  </si>
  <si>
    <t>保險費</t>
    <phoneticPr fontId="4" type="noConversion"/>
  </si>
  <si>
    <t>稅捐</t>
    <phoneticPr fontId="4" type="noConversion"/>
  </si>
  <si>
    <t>退休金</t>
    <phoneticPr fontId="4" type="noConversion"/>
  </si>
  <si>
    <t>勞務費</t>
    <phoneticPr fontId="4" type="noConversion"/>
  </si>
  <si>
    <t>慶吊關懷</t>
    <phoneticPr fontId="4" type="noConversion"/>
  </si>
  <si>
    <t>助學金</t>
    <phoneticPr fontId="1" type="noConversion"/>
  </si>
  <si>
    <t>其他費用</t>
    <phoneticPr fontId="4" type="noConversion"/>
  </si>
  <si>
    <t>活動事工費</t>
    <phoneticPr fontId="4" type="noConversion"/>
  </si>
  <si>
    <t>祭典活動費</t>
    <phoneticPr fontId="4" type="noConversion"/>
  </si>
  <si>
    <t>法會活動費</t>
    <phoneticPr fontId="1" type="noConversion"/>
  </si>
  <si>
    <t xml:space="preserve">     支出合計</t>
    <phoneticPr fontId="4" type="noConversion"/>
  </si>
  <si>
    <t>本期餘絀</t>
    <phoneticPr fontId="4" type="noConversion"/>
  </si>
  <si>
    <r>
      <t xml:space="preserve"> </t>
    </r>
    <r>
      <rPr>
        <sz val="14"/>
        <rFont val="華康楷書體W5"/>
        <family val="3"/>
        <charset val="136"/>
      </rPr>
      <t xml:space="preserve">董事長：            會計主管：           製表人：                                   </t>
    </r>
    <phoneticPr fontId="4" type="noConversion"/>
  </si>
  <si>
    <t>民國102年1月31日</t>
    <phoneticPr fontId="4" type="noConversion"/>
  </si>
  <si>
    <t>民國102年2月28日</t>
    <phoneticPr fontId="4" type="noConversion"/>
  </si>
  <si>
    <t>102年1月1日至102年1月31日</t>
    <phoneticPr fontId="4" type="noConversion"/>
  </si>
  <si>
    <t>102年2月1日至102年2月28日</t>
    <phoneticPr fontId="4" type="noConversion"/>
  </si>
  <si>
    <t>民國102年3月31日</t>
    <phoneticPr fontId="4" type="noConversion"/>
  </si>
  <si>
    <t>102年3月1日至102年3月31日</t>
    <phoneticPr fontId="4" type="noConversion"/>
  </si>
  <si>
    <t>102年1月1日至102年3月31日</t>
    <phoneticPr fontId="4" type="noConversion"/>
  </si>
  <si>
    <t>民國102年4月30日</t>
    <phoneticPr fontId="4" type="noConversion"/>
  </si>
  <si>
    <t>102年4月1日至102年4月30日</t>
    <phoneticPr fontId="4" type="noConversion"/>
  </si>
  <si>
    <t>102年5月1日至102年5月31日</t>
    <phoneticPr fontId="4" type="noConversion"/>
  </si>
  <si>
    <t>禮斗收入</t>
    <phoneticPr fontId="1" type="noConversion"/>
  </si>
  <si>
    <t>民國102年5月31日</t>
    <phoneticPr fontId="4" type="noConversion"/>
  </si>
  <si>
    <t xml:space="preserve">     應收帳款</t>
    <phoneticPr fontId="4" type="noConversion"/>
  </si>
  <si>
    <t>民國102年6月30日</t>
    <phoneticPr fontId="4" type="noConversion"/>
  </si>
  <si>
    <t>102年6月1日至102年6月30日</t>
    <phoneticPr fontId="4" type="noConversion"/>
  </si>
  <si>
    <t>102年7月1日至102年7月31日</t>
    <phoneticPr fontId="4" type="noConversion"/>
  </si>
  <si>
    <t>民國102年7月31日</t>
    <phoneticPr fontId="4" type="noConversion"/>
  </si>
  <si>
    <t>民國102年8月31日</t>
    <phoneticPr fontId="4" type="noConversion"/>
  </si>
  <si>
    <t xml:space="preserve">    暫收款</t>
    <phoneticPr fontId="4" type="noConversion"/>
  </si>
  <si>
    <t>102年8月1日至102年8月31日</t>
    <phoneticPr fontId="4" type="noConversion"/>
  </si>
  <si>
    <t>普渡收入</t>
    <phoneticPr fontId="1" type="noConversion"/>
  </si>
  <si>
    <t>民國102年9月30日</t>
    <phoneticPr fontId="4" type="noConversion"/>
  </si>
  <si>
    <t>102年9月1日至102年9月30日</t>
    <phoneticPr fontId="4" type="noConversion"/>
  </si>
  <si>
    <t>點燈收入</t>
    <phoneticPr fontId="1" type="noConversion"/>
  </si>
  <si>
    <t>102年1月1日至102年9月30日</t>
    <phoneticPr fontId="4" type="noConversion"/>
  </si>
  <si>
    <t>102年10月1日至102年10月31日</t>
    <phoneticPr fontId="4" type="noConversion"/>
  </si>
  <si>
    <t>民國102年10月31日</t>
    <phoneticPr fontId="4" type="noConversion"/>
  </si>
  <si>
    <t>現  金</t>
    <phoneticPr fontId="1" type="noConversion"/>
  </si>
  <si>
    <t>暫收款-建廟基金</t>
    <phoneticPr fontId="1" type="noConversion"/>
  </si>
  <si>
    <t>民國102年11月30日</t>
    <phoneticPr fontId="4" type="noConversion"/>
  </si>
  <si>
    <t>102年11月1日至102年11月30日</t>
    <phoneticPr fontId="4" type="noConversion"/>
  </si>
  <si>
    <t>收軍活動費</t>
    <phoneticPr fontId="1" type="noConversion"/>
  </si>
  <si>
    <t>102年12月1日至102年12月31日</t>
    <phoneticPr fontId="4" type="noConversion"/>
  </si>
  <si>
    <t>民國102年12月31日</t>
    <phoneticPr fontId="4" type="noConversion"/>
  </si>
  <si>
    <t>102年1月1日至102年12月31日</t>
    <phoneticPr fontId="4" type="noConversion"/>
  </si>
  <si>
    <t>收放軍活動費</t>
    <phoneticPr fontId="1" type="noConversion"/>
  </si>
  <si>
    <t>預付款</t>
    <phoneticPr fontId="4" type="noConversion"/>
  </si>
  <si>
    <t>民國103年1月31日</t>
    <phoneticPr fontId="4" type="noConversion"/>
  </si>
  <si>
    <t>103年1月1日至103年1月31日</t>
    <phoneticPr fontId="4" type="noConversion"/>
  </si>
  <si>
    <t>獎助學金</t>
    <phoneticPr fontId="1" type="noConversion"/>
  </si>
  <si>
    <t>獎助學金</t>
    <phoneticPr fontId="1" type="noConversion"/>
  </si>
  <si>
    <t>102年4月1日至102年12月31日</t>
    <phoneticPr fontId="4" type="noConversion"/>
  </si>
  <si>
    <t>103年2月1日至103年2月28日</t>
    <phoneticPr fontId="4" type="noConversion"/>
  </si>
  <si>
    <t>-</t>
    <phoneticPr fontId="1" type="noConversion"/>
  </si>
  <si>
    <t>民國103年2月28日</t>
    <phoneticPr fontId="4" type="noConversion"/>
  </si>
  <si>
    <t>銀行存款-建廟基金</t>
    <phoneticPr fontId="1" type="noConversion"/>
  </si>
  <si>
    <t>民國103年3月31日</t>
    <phoneticPr fontId="4" type="noConversion"/>
  </si>
  <si>
    <t>103年3月1日至103年3月31日</t>
    <phoneticPr fontId="4" type="noConversion"/>
  </si>
  <si>
    <t>103年4月1日至103年4月30日</t>
    <phoneticPr fontId="4" type="noConversion"/>
  </si>
  <si>
    <t>放軍活動費</t>
    <phoneticPr fontId="1" type="noConversion"/>
  </si>
  <si>
    <t>禮斗法會收入</t>
    <phoneticPr fontId="1" type="noConversion"/>
  </si>
  <si>
    <t>民國103年4月30日</t>
    <phoneticPr fontId="4" type="noConversion"/>
  </si>
  <si>
    <t>農民曆</t>
    <phoneticPr fontId="1" type="noConversion"/>
  </si>
  <si>
    <t>農民曆+廣告</t>
    <phoneticPr fontId="1" type="noConversion"/>
  </si>
  <si>
    <t>合計</t>
    <phoneticPr fontId="1" type="noConversion"/>
  </si>
  <si>
    <t>102.12/19</t>
    <phoneticPr fontId="1" type="noConversion"/>
  </si>
  <si>
    <t>102.12/29</t>
    <phoneticPr fontId="1" type="noConversion"/>
  </si>
  <si>
    <t>日期</t>
    <phoneticPr fontId="1" type="noConversion"/>
  </si>
  <si>
    <t>102.9/11</t>
    <phoneticPr fontId="1" type="noConversion"/>
  </si>
  <si>
    <t>102.12/31存入銀行</t>
    <phoneticPr fontId="1" type="noConversion"/>
  </si>
  <si>
    <t>103.4.17</t>
    <phoneticPr fontId="1" type="noConversion"/>
  </si>
  <si>
    <t>103.3.10</t>
    <phoneticPr fontId="1" type="noConversion"/>
  </si>
  <si>
    <t>編號</t>
    <phoneticPr fontId="1" type="noConversion"/>
  </si>
  <si>
    <t>本數</t>
    <phoneticPr fontId="1" type="noConversion"/>
  </si>
  <si>
    <t>103.5.8製表</t>
    <phoneticPr fontId="1" type="noConversion"/>
  </si>
  <si>
    <t>102.12/14</t>
    <phoneticPr fontId="1" type="noConversion"/>
  </si>
  <si>
    <t>合計</t>
    <phoneticPr fontId="1" type="noConversion"/>
  </si>
  <si>
    <t>103.4/2存入</t>
    <phoneticPr fontId="1" type="noConversion"/>
  </si>
  <si>
    <t>103.4/29存入</t>
    <phoneticPr fontId="1" type="noConversion"/>
  </si>
  <si>
    <t>禮斗收入</t>
    <phoneticPr fontId="1" type="noConversion"/>
  </si>
  <si>
    <t>合計:</t>
    <phoneticPr fontId="1" type="noConversion"/>
  </si>
  <si>
    <t>102.5.8</t>
    <phoneticPr fontId="1" type="noConversion"/>
  </si>
  <si>
    <t>民國103年5月31日</t>
    <phoneticPr fontId="4" type="noConversion"/>
  </si>
  <si>
    <t>103年5月1日至103年5月31日</t>
    <phoneticPr fontId="4" type="noConversion"/>
  </si>
  <si>
    <t>民國103年6月30日</t>
    <phoneticPr fontId="4" type="noConversion"/>
  </si>
  <si>
    <t xml:space="preserve">     銀行存款-定存</t>
    <phoneticPr fontId="4" type="noConversion"/>
  </si>
  <si>
    <t>銀行存款-建廟基金</t>
    <phoneticPr fontId="1" type="noConversion"/>
  </si>
  <si>
    <t>103年6月1日至103年6月30日</t>
    <phoneticPr fontId="4" type="noConversion"/>
  </si>
  <si>
    <t>捐獻收入(賽錢箱)</t>
    <phoneticPr fontId="4" type="noConversion"/>
  </si>
  <si>
    <t>103年7月1日至103年7月31日</t>
    <phoneticPr fontId="4" type="noConversion"/>
  </si>
  <si>
    <t>中元普渡收入</t>
    <phoneticPr fontId="4" type="noConversion"/>
  </si>
  <si>
    <t>民國103年7月31日</t>
    <phoneticPr fontId="4" type="noConversion"/>
  </si>
  <si>
    <t>民國103年8月31日</t>
    <phoneticPr fontId="4" type="noConversion"/>
  </si>
  <si>
    <t>103年8月1日至103年8月31日</t>
    <phoneticPr fontId="4" type="noConversion"/>
  </si>
  <si>
    <t>民國103年9月30日</t>
    <phoneticPr fontId="4" type="noConversion"/>
  </si>
  <si>
    <t>103年9月1日至103年9月30日</t>
    <phoneticPr fontId="4" type="noConversion"/>
  </si>
  <si>
    <t>捐贈收入</t>
    <phoneticPr fontId="4" type="noConversion"/>
  </si>
  <si>
    <t>103年1月1日至103年9月30日</t>
    <phoneticPr fontId="4" type="noConversion"/>
  </si>
  <si>
    <t>點燈收入</t>
    <phoneticPr fontId="4" type="noConversion"/>
  </si>
  <si>
    <t>禮斗收入</t>
    <phoneticPr fontId="1" type="noConversion"/>
  </si>
  <si>
    <t>普渡收入</t>
    <phoneticPr fontId="1" type="noConversion"/>
  </si>
  <si>
    <t>民國104年9月30日</t>
    <phoneticPr fontId="4" type="noConversion"/>
  </si>
  <si>
    <t>104年1月1日至104年9月30日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</si>
</sst>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_-&quot; &quot;* #,##0.00_-;\-&quot; &quot;* #,##0.00_-;_-&quot; &quot;* &quot;-&quot;??_-;_-@_-"/>
    <numFmt numFmtId="177" formatCode="_-&quot;$&quot;* #,##0_-;\-&quot;$&quot;* #,##0_-;_-&quot;$&quot;* &quot;-&quot;??_-;_-@_-"/>
    <numFmt numFmtId="178" formatCode="_-* #,##0_-;\-* #,##0_-;_-* &quot;-&quot;??_-;_-@_-"/>
    <numFmt numFmtId="179" formatCode="#,##0_);\(#,##0\)"/>
    <numFmt numFmtId="180" formatCode="#,##0_);[Red]\(#,##0\)"/>
    <numFmt numFmtId="181" formatCode="&quot; &quot;#,##0_);\(&quot; &quot;#,##0\)"/>
  </numFmts>
  <fonts count="2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u/>
      <sz val="20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Times New Roman"/>
      <family val="1"/>
    </font>
    <font>
      <u val="singleAccounting"/>
      <sz val="14"/>
      <name val="標楷體"/>
      <family val="4"/>
      <charset val="136"/>
    </font>
    <font>
      <sz val="22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u/>
      <sz val="18"/>
      <name val="標楷體"/>
      <family val="4"/>
      <charset val="136"/>
    </font>
    <font>
      <sz val="12"/>
      <name val="華康楷書體W5(P)"/>
      <family val="1"/>
      <charset val="136"/>
    </font>
    <font>
      <sz val="14"/>
      <name val="華康楷書體W5(P)"/>
      <family val="1"/>
      <charset val="136"/>
    </font>
    <font>
      <sz val="14"/>
      <name val="新細明體"/>
      <family val="1"/>
      <charset val="136"/>
    </font>
    <font>
      <sz val="12"/>
      <name val="Times New Roman"/>
      <family val="1"/>
    </font>
    <font>
      <sz val="14"/>
      <name val="華康楷書體W5"/>
      <family val="3"/>
      <charset val="136"/>
    </font>
    <font>
      <sz val="10"/>
      <name val="華康楷書體W5(P)"/>
      <family val="1"/>
      <charset val="136"/>
    </font>
    <font>
      <u val="singleAccounting"/>
      <sz val="14"/>
      <name val="Times New Roman"/>
      <family val="1"/>
    </font>
    <font>
      <sz val="10"/>
      <name val="Times New Roman"/>
      <family val="1"/>
    </font>
    <font>
      <u/>
      <sz val="14"/>
      <name val="Times New Roman"/>
      <family val="1"/>
    </font>
    <font>
      <u val="singleAccounting"/>
      <sz val="10"/>
      <name val="Times New Roman"/>
      <family val="1"/>
    </font>
    <font>
      <sz val="1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77" fontId="8" fillId="0" borderId="0" xfId="3" applyNumberFormat="1" applyFont="1" applyBorder="1" applyAlignment="1">
      <alignment horizontal="center"/>
    </xf>
    <xf numFmtId="178" fontId="8" fillId="0" borderId="0" xfId="1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77" fontId="8" fillId="0" borderId="2" xfId="3" applyNumberFormat="1" applyFont="1" applyBorder="1" applyAlignment="1">
      <alignment horizontal="center"/>
    </xf>
    <xf numFmtId="177" fontId="8" fillId="0" borderId="0" xfId="3" applyNumberFormat="1" applyFont="1" applyFill="1" applyBorder="1" applyAlignment="1">
      <alignment horizontal="center"/>
    </xf>
    <xf numFmtId="178" fontId="11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179" fontId="8" fillId="0" borderId="0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78" fontId="8" fillId="0" borderId="1" xfId="1" applyNumberFormat="1" applyFont="1" applyBorder="1" applyAlignment="1">
      <alignment horizontal="center"/>
    </xf>
    <xf numFmtId="178" fontId="8" fillId="0" borderId="1" xfId="1" applyNumberFormat="1" applyFont="1" applyBorder="1" applyAlignment="1">
      <alignment horizontal="left" indent="1"/>
    </xf>
    <xf numFmtId="178" fontId="8" fillId="0" borderId="2" xfId="1" applyNumberFormat="1" applyFont="1" applyBorder="1" applyAlignment="1">
      <alignment horizontal="center"/>
    </xf>
    <xf numFmtId="177" fontId="8" fillId="0" borderId="3" xfId="3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0" xfId="0" applyFont="1" applyAlignment="1"/>
    <xf numFmtId="0" fontId="0" fillId="0" borderId="0" xfId="0" applyBorder="1" applyAlignment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Font="1" applyBorder="1" applyAlignment="1"/>
    <xf numFmtId="0" fontId="18" fillId="0" borderId="0" xfId="0" applyFont="1" applyBorder="1" applyAlignment="1"/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7" fontId="10" fillId="0" borderId="0" xfId="3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7" fontId="10" fillId="0" borderId="2" xfId="3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8" fontId="22" fillId="0" borderId="0" xfId="1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79" fontId="10" fillId="0" borderId="0" xfId="1" applyNumberFormat="1" applyFont="1" applyBorder="1" applyAlignment="1">
      <alignment horizontal="right"/>
    </xf>
    <xf numFmtId="179" fontId="10" fillId="0" borderId="1" xfId="1" applyNumberFormat="1" applyFont="1" applyBorder="1" applyAlignment="1">
      <alignment horizontal="right"/>
    </xf>
    <xf numFmtId="178" fontId="23" fillId="0" borderId="0" xfId="1" applyNumberFormat="1" applyFont="1" applyBorder="1" applyAlignment="1">
      <alignment horizontal="center"/>
    </xf>
    <xf numFmtId="179" fontId="10" fillId="0" borderId="2" xfId="1" applyNumberFormat="1" applyFont="1" applyBorder="1" applyAlignment="1">
      <alignment horizontal="right"/>
    </xf>
    <xf numFmtId="179" fontId="24" fillId="0" borderId="0" xfId="1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Alignment="1"/>
    <xf numFmtId="179" fontId="10" fillId="0" borderId="0" xfId="1" applyNumberFormat="1" applyFont="1" applyFill="1" applyBorder="1" applyAlignment="1">
      <alignment horizontal="right"/>
    </xf>
    <xf numFmtId="178" fontId="25" fillId="0" borderId="0" xfId="1" applyNumberFormat="1" applyFont="1" applyBorder="1" applyAlignment="1">
      <alignment horizontal="center"/>
    </xf>
    <xf numFmtId="180" fontId="24" fillId="0" borderId="0" xfId="1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81" fontId="10" fillId="0" borderId="3" xfId="3" applyNumberFormat="1" applyFont="1" applyBorder="1" applyAlignment="1">
      <alignment horizontal="right"/>
    </xf>
    <xf numFmtId="180" fontId="23" fillId="0" borderId="0" xfId="1" applyNumberFormat="1" applyFont="1" applyBorder="1" applyAlignment="1">
      <alignment horizontal="right"/>
    </xf>
    <xf numFmtId="177" fontId="19" fillId="0" borderId="0" xfId="3" applyNumberFormat="1" applyFont="1" applyBorder="1" applyAlignment="1">
      <alignment horizontal="center"/>
    </xf>
    <xf numFmtId="0" fontId="26" fillId="0" borderId="0" xfId="0" applyFont="1" applyBorder="1" applyAlignment="1"/>
    <xf numFmtId="178" fontId="19" fillId="0" borderId="0" xfId="1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8" fillId="0" borderId="0" xfId="2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9" fillId="0" borderId="0" xfId="2" applyFo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9" fillId="0" borderId="2" xfId="2" applyFont="1" applyBorder="1">
      <alignment vertic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1" fontId="0" fillId="0" borderId="0" xfId="2" applyFont="1">
      <alignment vertical="center"/>
    </xf>
    <xf numFmtId="41" fontId="0" fillId="0" borderId="4" xfId="2" applyFont="1" applyBorder="1">
      <alignment vertical="center"/>
    </xf>
    <xf numFmtId="41" fontId="0" fillId="0" borderId="0" xfId="0" applyNumberFormat="1">
      <alignment vertical="center"/>
    </xf>
    <xf numFmtId="41" fontId="0" fillId="0" borderId="3" xfId="2" applyFont="1" applyBorder="1">
      <alignment vertical="center"/>
    </xf>
    <xf numFmtId="0" fontId="0" fillId="0" borderId="5" xfId="0" applyBorder="1">
      <alignment vertical="center"/>
    </xf>
    <xf numFmtId="41" fontId="0" fillId="0" borderId="5" xfId="2" applyFont="1" applyBorder="1">
      <alignment vertical="center"/>
    </xf>
    <xf numFmtId="41" fontId="27" fillId="0" borderId="5" xfId="2" applyFont="1" applyBorder="1">
      <alignment vertical="center"/>
    </xf>
    <xf numFmtId="0" fontId="28" fillId="0" borderId="0" xfId="0" applyFont="1">
      <alignment vertic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">
    <cellStyle name="一般" xfId="0" builtinId="0"/>
    <cellStyle name="千分位" xfId="1" builtinId="3"/>
    <cellStyle name="千分位[0]" xfId="2" builtinId="6"/>
    <cellStyle name="貨幣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21</xdr:row>
      <xdr:rowOff>0</xdr:rowOff>
    </xdr:from>
    <xdr:to>
      <xdr:col>4</xdr:col>
      <xdr:colOff>676275</xdr:colOff>
      <xdr:row>21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05175" y="107089575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57</xdr:row>
      <xdr:rowOff>0</xdr:rowOff>
    </xdr:from>
    <xdr:to>
      <xdr:col>4</xdr:col>
      <xdr:colOff>676275</xdr:colOff>
      <xdr:row>57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276600" y="5695950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92</xdr:row>
      <xdr:rowOff>0</xdr:rowOff>
    </xdr:from>
    <xdr:to>
      <xdr:col>4</xdr:col>
      <xdr:colOff>676275</xdr:colOff>
      <xdr:row>92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276600" y="15116175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127</xdr:row>
      <xdr:rowOff>0</xdr:rowOff>
    </xdr:from>
    <xdr:to>
      <xdr:col>4</xdr:col>
      <xdr:colOff>676275</xdr:colOff>
      <xdr:row>127</xdr:row>
      <xdr:rowOff>209550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276600" y="24288750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162</xdr:row>
      <xdr:rowOff>0</xdr:rowOff>
    </xdr:from>
    <xdr:to>
      <xdr:col>4</xdr:col>
      <xdr:colOff>676275</xdr:colOff>
      <xdr:row>162</xdr:row>
      <xdr:rowOff>209550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276600" y="33461325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197</xdr:row>
      <xdr:rowOff>0</xdr:rowOff>
    </xdr:from>
    <xdr:to>
      <xdr:col>4</xdr:col>
      <xdr:colOff>676275</xdr:colOff>
      <xdr:row>197</xdr:row>
      <xdr:rowOff>209550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276600" y="42633900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232</xdr:row>
      <xdr:rowOff>0</xdr:rowOff>
    </xdr:from>
    <xdr:to>
      <xdr:col>4</xdr:col>
      <xdr:colOff>676275</xdr:colOff>
      <xdr:row>232</xdr:row>
      <xdr:rowOff>209550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276600" y="51806475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268</xdr:row>
      <xdr:rowOff>0</xdr:rowOff>
    </xdr:from>
    <xdr:to>
      <xdr:col>4</xdr:col>
      <xdr:colOff>676275</xdr:colOff>
      <xdr:row>268</xdr:row>
      <xdr:rowOff>209550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276600" y="60979050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303</xdr:row>
      <xdr:rowOff>0</xdr:rowOff>
    </xdr:from>
    <xdr:to>
      <xdr:col>4</xdr:col>
      <xdr:colOff>676275</xdr:colOff>
      <xdr:row>303</xdr:row>
      <xdr:rowOff>209550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276600" y="70361175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338</xdr:row>
      <xdr:rowOff>0</xdr:rowOff>
    </xdr:from>
    <xdr:to>
      <xdr:col>4</xdr:col>
      <xdr:colOff>676275</xdr:colOff>
      <xdr:row>338</xdr:row>
      <xdr:rowOff>209550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276600" y="79533750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372</xdr:row>
      <xdr:rowOff>0</xdr:rowOff>
    </xdr:from>
    <xdr:to>
      <xdr:col>4</xdr:col>
      <xdr:colOff>676275</xdr:colOff>
      <xdr:row>372</xdr:row>
      <xdr:rowOff>209550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276600" y="88706325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406</xdr:row>
      <xdr:rowOff>0</xdr:rowOff>
    </xdr:from>
    <xdr:to>
      <xdr:col>4</xdr:col>
      <xdr:colOff>676275</xdr:colOff>
      <xdr:row>406</xdr:row>
      <xdr:rowOff>209550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276600" y="97631250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20</xdr:row>
      <xdr:rowOff>0</xdr:rowOff>
    </xdr:from>
    <xdr:to>
      <xdr:col>4</xdr:col>
      <xdr:colOff>1276350</xdr:colOff>
      <xdr:row>20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76600" y="106556175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54</xdr:row>
      <xdr:rowOff>0</xdr:rowOff>
    </xdr:from>
    <xdr:to>
      <xdr:col>4</xdr:col>
      <xdr:colOff>1276350</xdr:colOff>
      <xdr:row>54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14700" y="5448300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89</xdr:row>
      <xdr:rowOff>0</xdr:rowOff>
    </xdr:from>
    <xdr:to>
      <xdr:col>4</xdr:col>
      <xdr:colOff>1276350</xdr:colOff>
      <xdr:row>89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14700" y="14373225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124</xdr:row>
      <xdr:rowOff>0</xdr:rowOff>
    </xdr:from>
    <xdr:to>
      <xdr:col>4</xdr:col>
      <xdr:colOff>1276350</xdr:colOff>
      <xdr:row>124</xdr:row>
      <xdr:rowOff>209550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14700" y="23545800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159</xdr:row>
      <xdr:rowOff>0</xdr:rowOff>
    </xdr:from>
    <xdr:to>
      <xdr:col>4</xdr:col>
      <xdr:colOff>1276350</xdr:colOff>
      <xdr:row>159</xdr:row>
      <xdr:rowOff>209550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14700" y="32718375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195</xdr:row>
      <xdr:rowOff>0</xdr:rowOff>
    </xdr:from>
    <xdr:to>
      <xdr:col>4</xdr:col>
      <xdr:colOff>1276350</xdr:colOff>
      <xdr:row>195</xdr:row>
      <xdr:rowOff>209550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14700" y="41890950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231</xdr:row>
      <xdr:rowOff>0</xdr:rowOff>
    </xdr:from>
    <xdr:to>
      <xdr:col>4</xdr:col>
      <xdr:colOff>1276350</xdr:colOff>
      <xdr:row>231</xdr:row>
      <xdr:rowOff>209550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14700" y="51311175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267</xdr:row>
      <xdr:rowOff>0</xdr:rowOff>
    </xdr:from>
    <xdr:to>
      <xdr:col>4</xdr:col>
      <xdr:colOff>1276350</xdr:colOff>
      <xdr:row>267</xdr:row>
      <xdr:rowOff>209550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14700" y="60731400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303</xdr:row>
      <xdr:rowOff>0</xdr:rowOff>
    </xdr:from>
    <xdr:to>
      <xdr:col>4</xdr:col>
      <xdr:colOff>1276350</xdr:colOff>
      <xdr:row>303</xdr:row>
      <xdr:rowOff>209550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14700" y="70151625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339</xdr:row>
      <xdr:rowOff>0</xdr:rowOff>
    </xdr:from>
    <xdr:to>
      <xdr:col>4</xdr:col>
      <xdr:colOff>1276350</xdr:colOff>
      <xdr:row>339</xdr:row>
      <xdr:rowOff>209550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14700" y="79571850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21</xdr:row>
      <xdr:rowOff>0</xdr:rowOff>
    </xdr:from>
    <xdr:to>
      <xdr:col>4</xdr:col>
      <xdr:colOff>1304925</xdr:colOff>
      <xdr:row>21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14700" y="88992075"/>
          <a:ext cx="1314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topLeftCell="A409" workbookViewId="0">
      <selection activeCell="E424" sqref="E424"/>
    </sheetView>
  </sheetViews>
  <sheetFormatPr defaultRowHeight="16.5"/>
  <cols>
    <col min="1" max="1" width="21.625" bestFit="1" customWidth="1"/>
    <col min="2" max="2" width="0.625" customWidth="1"/>
    <col min="3" max="3" width="20.25" bestFit="1" customWidth="1"/>
    <col min="4" max="4" width="0.5" customWidth="1"/>
    <col min="5" max="5" width="23" bestFit="1" customWidth="1"/>
    <col min="6" max="6" width="0.5" customWidth="1"/>
    <col min="7" max="7" width="20.25" bestFit="1" customWidth="1"/>
  </cols>
  <sheetData>
    <row r="1" spans="1:7" ht="27.75">
      <c r="A1" s="146" t="s">
        <v>0</v>
      </c>
      <c r="B1" s="146"/>
      <c r="C1" s="146"/>
      <c r="D1" s="146"/>
      <c r="E1" s="146"/>
      <c r="F1" s="146"/>
      <c r="G1" s="146"/>
    </row>
    <row r="2" spans="1:7" ht="27.75">
      <c r="A2" s="1"/>
      <c r="B2" s="2"/>
      <c r="C2" s="2"/>
      <c r="D2" s="2"/>
      <c r="E2" s="2"/>
      <c r="F2" s="2"/>
      <c r="G2" s="2"/>
    </row>
    <row r="3" spans="1:7" ht="27.75">
      <c r="A3" s="3"/>
      <c r="B3" s="4"/>
      <c r="C3" s="146" t="s">
        <v>1</v>
      </c>
      <c r="D3" s="146"/>
      <c r="E3" s="146"/>
      <c r="F3" s="4"/>
      <c r="G3" s="4"/>
    </row>
    <row r="4" spans="1:7" ht="27.75">
      <c r="A4" s="3"/>
      <c r="B4" s="4"/>
      <c r="C4" s="147" t="s">
        <v>63</v>
      </c>
      <c r="D4" s="147"/>
      <c r="E4" s="147"/>
      <c r="F4" s="4"/>
      <c r="G4" s="4"/>
    </row>
    <row r="5" spans="1:7">
      <c r="A5" s="5"/>
      <c r="B5" s="5"/>
      <c r="C5" s="5"/>
      <c r="D5" s="5"/>
      <c r="E5" s="5"/>
      <c r="F5" s="5"/>
      <c r="G5" s="5"/>
    </row>
    <row r="6" spans="1:7" ht="19.5">
      <c r="A6" s="6" t="s">
        <v>2</v>
      </c>
      <c r="B6" s="7"/>
      <c r="C6" s="6" t="s">
        <v>3</v>
      </c>
      <c r="D6" s="7"/>
      <c r="E6" s="6" t="s">
        <v>2</v>
      </c>
      <c r="F6" s="7"/>
      <c r="G6" s="6" t="s">
        <v>3</v>
      </c>
    </row>
    <row r="7" spans="1:7" ht="19.5">
      <c r="A7" s="7"/>
      <c r="B7" s="7"/>
      <c r="C7" s="7"/>
      <c r="D7" s="7"/>
      <c r="E7" s="7"/>
      <c r="F7" s="7"/>
      <c r="G7" s="7"/>
    </row>
    <row r="8" spans="1:7" ht="19.5">
      <c r="A8" s="8" t="s">
        <v>4</v>
      </c>
      <c r="B8" s="7"/>
      <c r="C8" s="7"/>
      <c r="D8" s="7"/>
      <c r="E8" s="8" t="s">
        <v>5</v>
      </c>
      <c r="F8" s="7"/>
      <c r="G8" s="7"/>
    </row>
    <row r="9" spans="1:7" ht="19.5">
      <c r="A9" s="9" t="s">
        <v>6</v>
      </c>
      <c r="C9" s="10">
        <v>0</v>
      </c>
      <c r="D9" s="11"/>
      <c r="E9" s="8" t="s">
        <v>7</v>
      </c>
      <c r="F9" s="8"/>
      <c r="G9" s="10">
        <v>0</v>
      </c>
    </row>
    <row r="10" spans="1:7" ht="19.5">
      <c r="A10" s="8" t="s">
        <v>8</v>
      </c>
      <c r="B10" s="8"/>
      <c r="C10" s="10">
        <v>110000</v>
      </c>
      <c r="D10" s="11"/>
      <c r="E10" s="8" t="s">
        <v>9</v>
      </c>
      <c r="F10" s="8"/>
      <c r="G10" s="10">
        <v>118325</v>
      </c>
    </row>
    <row r="11" spans="1:7" ht="19.5">
      <c r="A11" s="8" t="s">
        <v>10</v>
      </c>
      <c r="B11" s="8"/>
      <c r="C11" s="10">
        <v>594179</v>
      </c>
      <c r="D11" s="11"/>
      <c r="E11" s="12" t="s">
        <v>11</v>
      </c>
      <c r="F11" s="8"/>
      <c r="G11" s="13">
        <f>SUM(G9:G10)</f>
        <v>118325</v>
      </c>
    </row>
    <row r="12" spans="1:7" ht="19.5">
      <c r="A12" s="8" t="s">
        <v>10</v>
      </c>
      <c r="C12" s="14">
        <v>20000</v>
      </c>
      <c r="D12" s="11"/>
      <c r="E12" s="8"/>
      <c r="F12" s="8"/>
      <c r="G12" s="11"/>
    </row>
    <row r="13" spans="1:7" ht="19.5">
      <c r="A13" s="8" t="s">
        <v>12</v>
      </c>
      <c r="B13" s="8"/>
      <c r="C13" s="10">
        <v>305400</v>
      </c>
      <c r="D13" s="11"/>
      <c r="E13" s="8" t="s">
        <v>13</v>
      </c>
      <c r="F13" s="8"/>
      <c r="G13" s="11"/>
    </row>
    <row r="14" spans="1:7" ht="21.75">
      <c r="A14" s="8" t="s">
        <v>14</v>
      </c>
      <c r="B14" s="8"/>
      <c r="C14" s="10">
        <v>505</v>
      </c>
      <c r="D14" s="15"/>
      <c r="E14" s="16" t="s">
        <v>15</v>
      </c>
      <c r="F14" s="3"/>
      <c r="G14" s="10">
        <v>20000</v>
      </c>
    </row>
    <row r="15" spans="1:7" ht="21.75">
      <c r="A15" s="8" t="s">
        <v>16</v>
      </c>
      <c r="B15" s="8"/>
      <c r="C15" s="10">
        <f>SUM(C9:C14)</f>
        <v>1030084</v>
      </c>
      <c r="D15" s="15"/>
      <c r="E15" s="8"/>
      <c r="F15" s="8"/>
      <c r="G15" s="11"/>
    </row>
    <row r="16" spans="1:7" ht="21.75">
      <c r="A16" s="8"/>
      <c r="B16" s="8"/>
      <c r="C16" s="15"/>
      <c r="D16" s="15"/>
      <c r="E16" s="8"/>
      <c r="F16" s="8"/>
      <c r="G16" s="15"/>
    </row>
    <row r="17" spans="1:7" ht="19.5">
      <c r="A17" s="8" t="s">
        <v>17</v>
      </c>
      <c r="B17" s="8"/>
      <c r="C17" s="11"/>
      <c r="D17" s="11"/>
      <c r="E17" s="8"/>
      <c r="F17" s="8"/>
      <c r="G17" s="11"/>
    </row>
    <row r="18" spans="1:7" ht="19.5">
      <c r="A18" s="8" t="s">
        <v>18</v>
      </c>
      <c r="B18" s="8"/>
      <c r="C18" s="11">
        <f>115775989+800800</f>
        <v>116576789</v>
      </c>
      <c r="D18" s="11"/>
      <c r="E18" s="8"/>
      <c r="F18" s="17"/>
      <c r="G18" s="11"/>
    </row>
    <row r="19" spans="1:7" ht="19.5">
      <c r="A19" s="8" t="s">
        <v>19</v>
      </c>
      <c r="B19" s="8"/>
      <c r="C19" s="18">
        <v>1146000</v>
      </c>
      <c r="D19" s="19"/>
      <c r="E19" s="20" t="s">
        <v>20</v>
      </c>
      <c r="F19" s="8"/>
      <c r="G19" s="11"/>
    </row>
    <row r="20" spans="1:7" ht="21.75">
      <c r="A20" s="21" t="s">
        <v>21</v>
      </c>
      <c r="B20" s="3"/>
      <c r="C20" s="60">
        <v>439575</v>
      </c>
      <c r="D20" s="15"/>
      <c r="E20" s="17" t="s">
        <v>22</v>
      </c>
      <c r="F20" s="8"/>
      <c r="G20" s="11">
        <f>116921989+800800</f>
        <v>117722789</v>
      </c>
    </row>
    <row r="21" spans="1:7" ht="19.5">
      <c r="A21" s="12" t="s">
        <v>23</v>
      </c>
      <c r="B21" s="8"/>
      <c r="C21" s="22">
        <f>SUM(C18:C20)</f>
        <v>118162364</v>
      </c>
      <c r="D21" s="11"/>
      <c r="E21" s="12" t="s">
        <v>24</v>
      </c>
      <c r="F21" s="8"/>
      <c r="G21" s="11">
        <v>1131675</v>
      </c>
    </row>
    <row r="22" spans="1:7" ht="21.75">
      <c r="A22" s="8"/>
      <c r="B22" s="8"/>
      <c r="C22" s="11"/>
      <c r="D22" s="15"/>
      <c r="E22" s="12" t="s">
        <v>25</v>
      </c>
      <c r="F22" s="8"/>
      <c r="G22" s="23">
        <v>214659</v>
      </c>
    </row>
    <row r="23" spans="1:7" ht="19.5">
      <c r="A23" s="8" t="s">
        <v>26</v>
      </c>
      <c r="B23" s="8"/>
      <c r="C23" s="11"/>
      <c r="D23" s="11"/>
      <c r="E23" s="12" t="s">
        <v>11</v>
      </c>
      <c r="F23" s="8"/>
      <c r="G23" s="22">
        <f>SUM(G20:G22)</f>
        <v>119069123</v>
      </c>
    </row>
    <row r="24" spans="1:7" ht="19.5">
      <c r="A24" s="8" t="s">
        <v>27</v>
      </c>
      <c r="B24" s="8"/>
      <c r="C24" s="11">
        <v>3000</v>
      </c>
      <c r="D24" s="11"/>
      <c r="E24" s="8"/>
      <c r="F24" s="8"/>
      <c r="G24" s="11"/>
    </row>
    <row r="25" spans="1:7" ht="19.5">
      <c r="A25" s="8" t="s">
        <v>28</v>
      </c>
      <c r="B25" s="8"/>
      <c r="C25" s="11">
        <v>12000</v>
      </c>
      <c r="D25" s="11"/>
      <c r="E25" s="8"/>
      <c r="F25" s="8"/>
      <c r="G25" s="11"/>
    </row>
    <row r="26" spans="1:7" ht="19.5">
      <c r="A26" s="12" t="s">
        <v>11</v>
      </c>
      <c r="B26" s="8"/>
      <c r="C26" s="24">
        <f>SUM(C24:C25)</f>
        <v>15000</v>
      </c>
      <c r="D26" s="11"/>
      <c r="E26" s="8"/>
      <c r="F26" s="8"/>
      <c r="G26" s="11"/>
    </row>
    <row r="27" spans="1:7" ht="19.5">
      <c r="A27" s="8"/>
      <c r="B27" s="8"/>
      <c r="C27" s="11"/>
      <c r="D27" s="11"/>
      <c r="E27" s="8"/>
      <c r="F27" s="8"/>
      <c r="G27" s="11"/>
    </row>
    <row r="28" spans="1:7" ht="19.5">
      <c r="A28" s="8"/>
      <c r="B28" s="8"/>
      <c r="C28" s="11"/>
      <c r="D28" s="11"/>
      <c r="E28" s="8"/>
      <c r="F28" s="8"/>
      <c r="G28" s="11"/>
    </row>
    <row r="29" spans="1:7" ht="19.5">
      <c r="A29" s="8"/>
      <c r="B29" s="17"/>
      <c r="C29" s="11"/>
      <c r="D29" s="11"/>
      <c r="E29" s="8"/>
      <c r="F29" s="8"/>
      <c r="G29" s="11"/>
    </row>
    <row r="30" spans="1:7" ht="20.25" thickBot="1">
      <c r="A30" s="8" t="s">
        <v>29</v>
      </c>
      <c r="B30" s="17"/>
      <c r="C30" s="25">
        <f>C15+C21+C26</f>
        <v>119207448</v>
      </c>
      <c r="D30" s="11"/>
      <c r="E30" s="8" t="s">
        <v>30</v>
      </c>
      <c r="F30" s="8"/>
      <c r="G30" s="25">
        <f>G11+G14+G17+G23</f>
        <v>119207448</v>
      </c>
    </row>
    <row r="31" spans="1:7" ht="20.25" thickTop="1">
      <c r="A31" s="17"/>
      <c r="B31" s="17"/>
      <c r="C31" s="11"/>
      <c r="D31" s="11"/>
      <c r="E31" s="8"/>
      <c r="F31" s="8"/>
      <c r="G31" s="17"/>
    </row>
    <row r="32" spans="1:7" ht="19.5">
      <c r="A32" s="17"/>
      <c r="B32" s="17"/>
      <c r="C32" s="11"/>
      <c r="D32" s="11"/>
      <c r="E32" s="8"/>
      <c r="F32" s="8"/>
      <c r="G32" s="17"/>
    </row>
    <row r="33" spans="1:7" ht="19.5">
      <c r="A33" s="17"/>
      <c r="B33" s="17"/>
      <c r="C33" s="11"/>
      <c r="D33" s="11"/>
      <c r="E33" s="8"/>
      <c r="F33" s="8"/>
      <c r="G33" s="17"/>
    </row>
    <row r="34" spans="1:7" ht="19.5">
      <c r="A34" s="17"/>
      <c r="B34" s="17"/>
      <c r="C34" s="17"/>
      <c r="D34" s="17"/>
      <c r="E34" s="17"/>
      <c r="F34" s="17"/>
      <c r="G34" s="17"/>
    </row>
    <row r="35" spans="1:7" ht="19.5">
      <c r="A35" s="148" t="s">
        <v>31</v>
      </c>
      <c r="B35" s="148"/>
      <c r="C35" s="148"/>
      <c r="D35" s="148"/>
      <c r="E35" s="148"/>
      <c r="F35" s="148"/>
      <c r="G35" s="148"/>
    </row>
    <row r="37" spans="1:7" ht="27.75">
      <c r="A37" s="146" t="s">
        <v>0</v>
      </c>
      <c r="B37" s="146"/>
      <c r="C37" s="146"/>
      <c r="D37" s="146"/>
      <c r="E37" s="146"/>
      <c r="F37" s="146"/>
      <c r="G37" s="146"/>
    </row>
    <row r="38" spans="1:7" ht="27.75">
      <c r="A38" s="1"/>
      <c r="B38" s="2"/>
      <c r="C38" s="2"/>
      <c r="D38" s="2"/>
      <c r="E38" s="2"/>
      <c r="F38" s="2"/>
      <c r="G38" s="2"/>
    </row>
    <row r="39" spans="1:7" ht="27.75">
      <c r="A39" s="3"/>
      <c r="B39" s="4"/>
      <c r="C39" s="146" t="s">
        <v>1</v>
      </c>
      <c r="D39" s="146"/>
      <c r="E39" s="146"/>
      <c r="F39" s="4"/>
      <c r="G39" s="4"/>
    </row>
    <row r="40" spans="1:7" ht="27.75">
      <c r="A40" s="3"/>
      <c r="B40" s="4"/>
      <c r="C40" s="147" t="s">
        <v>64</v>
      </c>
      <c r="D40" s="147"/>
      <c r="E40" s="147"/>
      <c r="F40" s="4"/>
      <c r="G40" s="4"/>
    </row>
    <row r="41" spans="1:7">
      <c r="A41" s="5"/>
      <c r="B41" s="5"/>
      <c r="C41" s="5"/>
      <c r="D41" s="5"/>
      <c r="E41" s="5"/>
      <c r="F41" s="5"/>
      <c r="G41" s="5"/>
    </row>
    <row r="42" spans="1:7" ht="19.5">
      <c r="A42" s="6" t="s">
        <v>2</v>
      </c>
      <c r="B42" s="7"/>
      <c r="C42" s="6" t="s">
        <v>3</v>
      </c>
      <c r="D42" s="7"/>
      <c r="E42" s="6" t="s">
        <v>2</v>
      </c>
      <c r="F42" s="7"/>
      <c r="G42" s="6" t="s">
        <v>3</v>
      </c>
    </row>
    <row r="43" spans="1:7" ht="19.5">
      <c r="A43" s="7"/>
      <c r="B43" s="7"/>
      <c r="C43" s="7"/>
      <c r="D43" s="7"/>
      <c r="E43" s="7"/>
      <c r="F43" s="7"/>
      <c r="G43" s="7"/>
    </row>
    <row r="44" spans="1:7" ht="19.5">
      <c r="A44" s="26" t="s">
        <v>4</v>
      </c>
      <c r="B44" s="7"/>
      <c r="C44" s="7"/>
      <c r="D44" s="7"/>
      <c r="E44" s="26" t="s">
        <v>5</v>
      </c>
      <c r="F44" s="7"/>
      <c r="G44" s="7"/>
    </row>
    <row r="45" spans="1:7" ht="19.5">
      <c r="A45" s="9" t="s">
        <v>6</v>
      </c>
      <c r="C45" s="10">
        <v>0</v>
      </c>
      <c r="D45" s="11"/>
      <c r="E45" s="26" t="s">
        <v>7</v>
      </c>
      <c r="F45" s="26"/>
      <c r="G45" s="10">
        <v>0</v>
      </c>
    </row>
    <row r="46" spans="1:7" ht="19.5">
      <c r="A46" s="26" t="s">
        <v>8</v>
      </c>
      <c r="B46" s="26"/>
      <c r="C46" s="10">
        <v>110000</v>
      </c>
      <c r="D46" s="11"/>
      <c r="E46" s="26" t="s">
        <v>9</v>
      </c>
      <c r="F46" s="26"/>
      <c r="G46" s="10">
        <v>18334</v>
      </c>
    </row>
    <row r="47" spans="1:7" ht="19.5">
      <c r="A47" s="26" t="s">
        <v>10</v>
      </c>
      <c r="B47" s="26"/>
      <c r="C47" s="10">
        <v>1404925</v>
      </c>
      <c r="D47" s="11"/>
      <c r="E47" s="12" t="s">
        <v>11</v>
      </c>
      <c r="F47" s="26"/>
      <c r="G47" s="13">
        <f>SUM(G45:G46)</f>
        <v>18334</v>
      </c>
    </row>
    <row r="48" spans="1:7" ht="19.5">
      <c r="A48" s="26" t="s">
        <v>10</v>
      </c>
      <c r="C48" s="14">
        <v>20000</v>
      </c>
      <c r="D48" s="11"/>
      <c r="E48" s="26"/>
      <c r="F48" s="26"/>
      <c r="G48" s="11"/>
    </row>
    <row r="49" spans="1:7" ht="19.5">
      <c r="A49" s="26" t="s">
        <v>12</v>
      </c>
      <c r="B49" s="26"/>
      <c r="C49" s="10">
        <v>305400</v>
      </c>
      <c r="D49" s="11"/>
      <c r="E49" s="26" t="s">
        <v>13</v>
      </c>
      <c r="F49" s="26"/>
      <c r="G49" s="11"/>
    </row>
    <row r="50" spans="1:7" ht="21.75">
      <c r="A50" s="26" t="s">
        <v>14</v>
      </c>
      <c r="B50" s="26"/>
      <c r="C50" s="10">
        <v>505</v>
      </c>
      <c r="D50" s="15"/>
      <c r="E50" s="16" t="s">
        <v>15</v>
      </c>
      <c r="F50" s="3"/>
      <c r="G50" s="10">
        <v>20000</v>
      </c>
    </row>
    <row r="51" spans="1:7" ht="21.75">
      <c r="A51" s="26" t="s">
        <v>16</v>
      </c>
      <c r="B51" s="26"/>
      <c r="C51" s="10">
        <f>SUM(C45:C50)</f>
        <v>1840830</v>
      </c>
      <c r="D51" s="15"/>
      <c r="E51" s="26"/>
      <c r="F51" s="26"/>
      <c r="G51" s="11"/>
    </row>
    <row r="52" spans="1:7" ht="21.75">
      <c r="A52" s="26"/>
      <c r="B52" s="26"/>
      <c r="C52" s="15"/>
      <c r="D52" s="15"/>
      <c r="E52" s="26"/>
      <c r="F52" s="26"/>
      <c r="G52" s="15"/>
    </row>
    <row r="53" spans="1:7" ht="19.5">
      <c r="A53" s="26" t="s">
        <v>17</v>
      </c>
      <c r="B53" s="26"/>
      <c r="C53" s="11"/>
      <c r="D53" s="11"/>
      <c r="E53" s="26"/>
      <c r="F53" s="26"/>
      <c r="G53" s="11"/>
    </row>
    <row r="54" spans="1:7" ht="19.5">
      <c r="A54" s="26" t="s">
        <v>18</v>
      </c>
      <c r="B54" s="26"/>
      <c r="C54" s="11">
        <f>115775989+800800</f>
        <v>116576789</v>
      </c>
      <c r="D54" s="11"/>
      <c r="E54" s="26"/>
      <c r="F54" s="17"/>
      <c r="G54" s="11"/>
    </row>
    <row r="55" spans="1:7" ht="19.5">
      <c r="A55" s="26" t="s">
        <v>19</v>
      </c>
      <c r="B55" s="26"/>
      <c r="C55" s="18">
        <v>1146000</v>
      </c>
      <c r="D55" s="19"/>
      <c r="E55" s="20" t="s">
        <v>20</v>
      </c>
      <c r="F55" s="26"/>
      <c r="G55" s="11"/>
    </row>
    <row r="56" spans="1:7" ht="21.75">
      <c r="A56" s="21" t="s">
        <v>21</v>
      </c>
      <c r="B56" s="3"/>
      <c r="C56" s="60">
        <v>439575</v>
      </c>
      <c r="D56" s="15"/>
      <c r="E56" s="17" t="s">
        <v>22</v>
      </c>
      <c r="F56" s="26"/>
      <c r="G56" s="11">
        <f>116921989+800800</f>
        <v>117722789</v>
      </c>
    </row>
    <row r="57" spans="1:7" ht="19.5">
      <c r="A57" s="12" t="s">
        <v>23</v>
      </c>
      <c r="B57" s="26"/>
      <c r="C57" s="22">
        <f>SUM(C54:C56)</f>
        <v>118162364</v>
      </c>
      <c r="D57" s="11"/>
      <c r="E57" s="12" t="s">
        <v>24</v>
      </c>
      <c r="F57" s="26"/>
      <c r="G57" s="11">
        <v>1131675</v>
      </c>
    </row>
    <row r="58" spans="1:7" ht="21.75">
      <c r="A58" s="26"/>
      <c r="B58" s="26"/>
      <c r="C58" s="11"/>
      <c r="D58" s="15"/>
      <c r="E58" s="12" t="s">
        <v>25</v>
      </c>
      <c r="F58" s="26"/>
      <c r="G58" s="23">
        <v>1125396</v>
      </c>
    </row>
    <row r="59" spans="1:7" ht="19.5">
      <c r="A59" s="26" t="s">
        <v>26</v>
      </c>
      <c r="B59" s="26"/>
      <c r="C59" s="11"/>
      <c r="D59" s="11"/>
      <c r="E59" s="12" t="s">
        <v>11</v>
      </c>
      <c r="F59" s="26"/>
      <c r="G59" s="22">
        <f>SUM(G56:G58)</f>
        <v>119979860</v>
      </c>
    </row>
    <row r="60" spans="1:7" ht="19.5">
      <c r="A60" s="26" t="s">
        <v>27</v>
      </c>
      <c r="B60" s="26"/>
      <c r="C60" s="11">
        <v>3000</v>
      </c>
      <c r="D60" s="11"/>
      <c r="E60" s="26"/>
      <c r="F60" s="26"/>
      <c r="G60" s="11"/>
    </row>
    <row r="61" spans="1:7" ht="19.5">
      <c r="A61" s="26" t="s">
        <v>28</v>
      </c>
      <c r="B61" s="26"/>
      <c r="C61" s="11">
        <v>12000</v>
      </c>
      <c r="D61" s="11"/>
      <c r="E61" s="26"/>
      <c r="F61" s="26"/>
      <c r="G61" s="11"/>
    </row>
    <row r="62" spans="1:7" ht="19.5">
      <c r="A62" s="12" t="s">
        <v>11</v>
      </c>
      <c r="B62" s="26"/>
      <c r="C62" s="24">
        <f>SUM(C60:C61)</f>
        <v>15000</v>
      </c>
      <c r="D62" s="11"/>
      <c r="E62" s="26"/>
      <c r="F62" s="26"/>
      <c r="G62" s="11"/>
    </row>
    <row r="63" spans="1:7" ht="19.5">
      <c r="A63" s="26"/>
      <c r="B63" s="26"/>
      <c r="C63" s="11"/>
      <c r="D63" s="11"/>
      <c r="E63" s="26"/>
      <c r="F63" s="26"/>
      <c r="G63" s="11"/>
    </row>
    <row r="64" spans="1:7" ht="19.5">
      <c r="A64" s="26"/>
      <c r="B64" s="26"/>
      <c r="C64" s="11"/>
      <c r="D64" s="11"/>
      <c r="E64" s="26"/>
      <c r="F64" s="26"/>
      <c r="G64" s="11"/>
    </row>
    <row r="65" spans="1:7" ht="19.5">
      <c r="A65" s="26"/>
      <c r="B65" s="17"/>
      <c r="C65" s="11"/>
      <c r="D65" s="11"/>
      <c r="E65" s="26"/>
      <c r="F65" s="26"/>
      <c r="G65" s="11"/>
    </row>
    <row r="66" spans="1:7" ht="20.25" thickBot="1">
      <c r="A66" s="26" t="s">
        <v>29</v>
      </c>
      <c r="B66" s="17"/>
      <c r="C66" s="25">
        <f>C51+C57+C62</f>
        <v>120018194</v>
      </c>
      <c r="D66" s="11"/>
      <c r="E66" s="26" t="s">
        <v>30</v>
      </c>
      <c r="F66" s="26"/>
      <c r="G66" s="25">
        <f>G47+G50+G53+G59</f>
        <v>120018194</v>
      </c>
    </row>
    <row r="67" spans="1:7" ht="20.25" thickTop="1">
      <c r="A67" s="17"/>
      <c r="B67" s="17"/>
      <c r="C67" s="11"/>
      <c r="D67" s="11"/>
      <c r="E67" s="26"/>
      <c r="F67" s="26"/>
      <c r="G67" s="17"/>
    </row>
    <row r="68" spans="1:7" ht="19.5">
      <c r="A68" s="17"/>
      <c r="B68" s="17"/>
      <c r="C68" s="11"/>
      <c r="D68" s="11"/>
      <c r="E68" s="26"/>
      <c r="F68" s="26"/>
      <c r="G68" s="17"/>
    </row>
    <row r="69" spans="1:7" ht="19.5">
      <c r="A69" s="17"/>
      <c r="B69" s="17"/>
      <c r="C69" s="11"/>
      <c r="D69" s="11"/>
      <c r="E69" s="26"/>
      <c r="F69" s="26"/>
      <c r="G69" s="17"/>
    </row>
    <row r="70" spans="1:7" ht="19.5">
      <c r="A70" s="17"/>
      <c r="B70" s="17"/>
      <c r="C70" s="17"/>
      <c r="D70" s="17"/>
      <c r="E70" s="17"/>
      <c r="F70" s="17"/>
      <c r="G70" s="17"/>
    </row>
    <row r="71" spans="1:7" ht="19.5">
      <c r="A71" s="148" t="s">
        <v>31</v>
      </c>
      <c r="B71" s="148"/>
      <c r="C71" s="148"/>
      <c r="D71" s="148"/>
      <c r="E71" s="148"/>
      <c r="F71" s="148"/>
      <c r="G71" s="148"/>
    </row>
    <row r="73" spans="1:7" ht="27.75">
      <c r="A73" s="146" t="s">
        <v>0</v>
      </c>
      <c r="B73" s="146"/>
      <c r="C73" s="146"/>
      <c r="D73" s="146"/>
      <c r="E73" s="146"/>
      <c r="F73" s="146"/>
      <c r="G73" s="146"/>
    </row>
    <row r="74" spans="1:7" ht="27.75">
      <c r="A74" s="1"/>
      <c r="B74" s="2"/>
      <c r="C74" s="2"/>
      <c r="D74" s="2"/>
      <c r="E74" s="2"/>
      <c r="F74" s="2"/>
      <c r="G74" s="2"/>
    </row>
    <row r="75" spans="1:7" ht="27.75">
      <c r="A75" s="3"/>
      <c r="B75" s="4"/>
      <c r="C75" s="146" t="s">
        <v>1</v>
      </c>
      <c r="D75" s="146"/>
      <c r="E75" s="146"/>
      <c r="F75" s="4"/>
      <c r="G75" s="4"/>
    </row>
    <row r="76" spans="1:7" ht="27.75">
      <c r="A76" s="3"/>
      <c r="B76" s="4"/>
      <c r="C76" s="147" t="s">
        <v>67</v>
      </c>
      <c r="D76" s="147"/>
      <c r="E76" s="147"/>
      <c r="F76" s="4"/>
      <c r="G76" s="4"/>
    </row>
    <row r="77" spans="1:7">
      <c r="A77" s="5"/>
      <c r="B77" s="5"/>
      <c r="C77" s="5"/>
      <c r="D77" s="5"/>
      <c r="E77" s="5"/>
      <c r="F77" s="5"/>
      <c r="G77" s="5"/>
    </row>
    <row r="78" spans="1:7" ht="19.5">
      <c r="A78" s="6" t="s">
        <v>2</v>
      </c>
      <c r="B78" s="7"/>
      <c r="C78" s="6" t="s">
        <v>3</v>
      </c>
      <c r="D78" s="7"/>
      <c r="E78" s="6" t="s">
        <v>2</v>
      </c>
      <c r="F78" s="7"/>
      <c r="G78" s="6" t="s">
        <v>3</v>
      </c>
    </row>
    <row r="79" spans="1:7" ht="19.5">
      <c r="A79" s="7"/>
      <c r="B79" s="7"/>
      <c r="C79" s="7"/>
      <c r="D79" s="7"/>
      <c r="E79" s="7"/>
      <c r="F79" s="7"/>
      <c r="G79" s="7"/>
    </row>
    <row r="80" spans="1:7" ht="19.5">
      <c r="A80" s="61" t="s">
        <v>4</v>
      </c>
      <c r="B80" s="7"/>
      <c r="C80" s="7"/>
      <c r="D80" s="7"/>
      <c r="E80" s="61" t="s">
        <v>5</v>
      </c>
      <c r="F80" s="7"/>
      <c r="G80" s="7"/>
    </row>
    <row r="81" spans="1:7" ht="19.5">
      <c r="A81" s="9" t="s">
        <v>6</v>
      </c>
      <c r="C81" s="10">
        <v>0</v>
      </c>
      <c r="D81" s="11"/>
      <c r="E81" s="61" t="s">
        <v>7</v>
      </c>
      <c r="F81" s="61"/>
      <c r="G81" s="10">
        <v>0</v>
      </c>
    </row>
    <row r="82" spans="1:7" ht="19.5">
      <c r="A82" s="61" t="s">
        <v>8</v>
      </c>
      <c r="B82" s="61"/>
      <c r="C82" s="10">
        <v>110000</v>
      </c>
      <c r="D82" s="11"/>
      <c r="E82" s="61" t="s">
        <v>9</v>
      </c>
      <c r="F82" s="61"/>
      <c r="G82" s="10">
        <v>336916</v>
      </c>
    </row>
    <row r="83" spans="1:7" ht="19.5">
      <c r="A83" s="61" t="s">
        <v>10</v>
      </c>
      <c r="B83" s="61"/>
      <c r="C83" s="10">
        <v>1488834</v>
      </c>
      <c r="D83" s="11"/>
      <c r="E83" s="12" t="s">
        <v>11</v>
      </c>
      <c r="F83" s="61"/>
      <c r="G83" s="13">
        <f>SUM(G81:G82)</f>
        <v>336916</v>
      </c>
    </row>
    <row r="84" spans="1:7" ht="19.5">
      <c r="A84" s="61" t="s">
        <v>12</v>
      </c>
      <c r="B84" s="61"/>
      <c r="C84" s="10">
        <v>305400</v>
      </c>
      <c r="D84" s="11"/>
      <c r="E84" s="61" t="s">
        <v>13</v>
      </c>
      <c r="F84" s="61"/>
      <c r="G84" s="11"/>
    </row>
    <row r="85" spans="1:7" ht="21.75">
      <c r="A85" s="61" t="s">
        <v>14</v>
      </c>
      <c r="B85" s="61"/>
      <c r="C85" s="10">
        <v>505</v>
      </c>
      <c r="D85" s="15"/>
      <c r="E85" s="16" t="s">
        <v>15</v>
      </c>
      <c r="F85" s="3"/>
      <c r="G85" s="10">
        <v>20000</v>
      </c>
    </row>
    <row r="86" spans="1:7" ht="21.75">
      <c r="A86" s="61" t="s">
        <v>16</v>
      </c>
      <c r="B86" s="61"/>
      <c r="C86" s="10">
        <f>SUM(C81:C85)</f>
        <v>1904739</v>
      </c>
      <c r="D86" s="15"/>
      <c r="E86" s="61"/>
      <c r="F86" s="61"/>
      <c r="G86" s="11"/>
    </row>
    <row r="87" spans="1:7" ht="21.75">
      <c r="A87" s="61"/>
      <c r="B87" s="61"/>
      <c r="C87" s="15"/>
      <c r="D87" s="15"/>
      <c r="E87" s="61"/>
      <c r="F87" s="61"/>
      <c r="G87" s="15"/>
    </row>
    <row r="88" spans="1:7" ht="19.5">
      <c r="A88" s="61" t="s">
        <v>17</v>
      </c>
      <c r="B88" s="61"/>
      <c r="C88" s="11"/>
      <c r="D88" s="11"/>
      <c r="E88" s="61"/>
      <c r="F88" s="61"/>
      <c r="G88" s="11"/>
    </row>
    <row r="89" spans="1:7" ht="19.5">
      <c r="A89" s="61" t="s">
        <v>18</v>
      </c>
      <c r="B89" s="61"/>
      <c r="C89" s="11">
        <f>115775989+800800</f>
        <v>116576789</v>
      </c>
      <c r="D89" s="11"/>
      <c r="E89" s="61"/>
      <c r="F89" s="17"/>
      <c r="G89" s="11"/>
    </row>
    <row r="90" spans="1:7" ht="19.5">
      <c r="A90" s="61" t="s">
        <v>19</v>
      </c>
      <c r="B90" s="61"/>
      <c r="C90" s="18">
        <v>1146000</v>
      </c>
      <c r="D90" s="19"/>
      <c r="E90" s="20" t="s">
        <v>20</v>
      </c>
      <c r="F90" s="61"/>
      <c r="G90" s="11"/>
    </row>
    <row r="91" spans="1:7" ht="21.75">
      <c r="A91" s="21" t="s">
        <v>21</v>
      </c>
      <c r="B91" s="3"/>
      <c r="C91" s="60">
        <v>439575</v>
      </c>
      <c r="D91" s="15"/>
      <c r="E91" s="17" t="s">
        <v>22</v>
      </c>
      <c r="F91" s="61"/>
      <c r="G91" s="11">
        <f>116921989+800800</f>
        <v>117722789</v>
      </c>
    </row>
    <row r="92" spans="1:7" ht="19.5">
      <c r="A92" s="12" t="s">
        <v>23</v>
      </c>
      <c r="B92" s="61"/>
      <c r="C92" s="22">
        <f>SUM(C89:C91)</f>
        <v>118162364</v>
      </c>
      <c r="D92" s="11"/>
      <c r="E92" s="12" t="s">
        <v>24</v>
      </c>
      <c r="F92" s="61"/>
      <c r="G92" s="11">
        <v>1131675</v>
      </c>
    </row>
    <row r="93" spans="1:7" ht="21.75">
      <c r="A93" s="61"/>
      <c r="B93" s="61"/>
      <c r="C93" s="11"/>
      <c r="D93" s="15"/>
      <c r="E93" s="12" t="s">
        <v>25</v>
      </c>
      <c r="F93" s="61"/>
      <c r="G93" s="23">
        <v>870723</v>
      </c>
    </row>
    <row r="94" spans="1:7" ht="19.5">
      <c r="A94" s="61" t="s">
        <v>26</v>
      </c>
      <c r="B94" s="61"/>
      <c r="C94" s="11"/>
      <c r="D94" s="11"/>
      <c r="E94" s="12" t="s">
        <v>11</v>
      </c>
      <c r="F94" s="61"/>
      <c r="G94" s="22">
        <f>SUM(G91:G93)</f>
        <v>119725187</v>
      </c>
    </row>
    <row r="95" spans="1:7" ht="19.5">
      <c r="A95" s="61" t="s">
        <v>27</v>
      </c>
      <c r="B95" s="61"/>
      <c r="C95" s="11">
        <v>3000</v>
      </c>
      <c r="D95" s="11"/>
      <c r="E95" s="61"/>
      <c r="F95" s="61"/>
      <c r="G95" s="11"/>
    </row>
    <row r="96" spans="1:7" ht="19.5">
      <c r="A96" s="61" t="s">
        <v>28</v>
      </c>
      <c r="B96" s="61"/>
      <c r="C96" s="11">
        <v>12000</v>
      </c>
      <c r="D96" s="11"/>
      <c r="E96" s="61"/>
      <c r="F96" s="61"/>
      <c r="G96" s="11"/>
    </row>
    <row r="97" spans="1:7" ht="19.5">
      <c r="A97" s="12" t="s">
        <v>11</v>
      </c>
      <c r="B97" s="61"/>
      <c r="C97" s="24">
        <f>SUM(C95:C96)</f>
        <v>15000</v>
      </c>
      <c r="D97" s="11"/>
      <c r="E97" s="61"/>
      <c r="F97" s="61"/>
      <c r="G97" s="11"/>
    </row>
    <row r="98" spans="1:7" ht="19.5">
      <c r="A98" s="61"/>
      <c r="B98" s="61"/>
      <c r="C98" s="11"/>
      <c r="D98" s="11"/>
      <c r="E98" s="61"/>
      <c r="F98" s="61"/>
      <c r="G98" s="11"/>
    </row>
    <row r="99" spans="1:7" ht="19.5">
      <c r="A99" s="61"/>
      <c r="B99" s="61"/>
      <c r="C99" s="11"/>
      <c r="D99" s="11"/>
      <c r="E99" s="61"/>
      <c r="F99" s="61"/>
      <c r="G99" s="11"/>
    </row>
    <row r="100" spans="1:7" ht="19.5">
      <c r="A100" s="61"/>
      <c r="B100" s="17"/>
      <c r="C100" s="11"/>
      <c r="D100" s="11"/>
      <c r="E100" s="61"/>
      <c r="F100" s="61"/>
      <c r="G100" s="11"/>
    </row>
    <row r="101" spans="1:7" ht="20.25" thickBot="1">
      <c r="A101" s="61" t="s">
        <v>29</v>
      </c>
      <c r="B101" s="17"/>
      <c r="C101" s="25">
        <f>C86+C92+C97</f>
        <v>120082103</v>
      </c>
      <c r="D101" s="11"/>
      <c r="E101" s="61" t="s">
        <v>30</v>
      </c>
      <c r="F101" s="61"/>
      <c r="G101" s="25">
        <f>G83+G85+G88+G94</f>
        <v>120082103</v>
      </c>
    </row>
    <row r="102" spans="1:7" ht="20.25" thickTop="1">
      <c r="A102" s="17"/>
      <c r="B102" s="17"/>
      <c r="C102" s="11"/>
      <c r="D102" s="11"/>
      <c r="E102" s="61"/>
      <c r="F102" s="61"/>
      <c r="G102" s="17"/>
    </row>
    <row r="103" spans="1:7" ht="19.5">
      <c r="A103" s="17"/>
      <c r="B103" s="17"/>
      <c r="C103" s="11"/>
      <c r="D103" s="11"/>
      <c r="E103" s="61"/>
      <c r="F103" s="61"/>
      <c r="G103" s="17"/>
    </row>
    <row r="104" spans="1:7" ht="19.5">
      <c r="A104" s="17"/>
      <c r="B104" s="17"/>
      <c r="C104" s="11"/>
      <c r="D104" s="11"/>
      <c r="E104" s="61"/>
      <c r="F104" s="61"/>
      <c r="G104" s="17"/>
    </row>
    <row r="105" spans="1:7" ht="19.5">
      <c r="A105" s="17"/>
      <c r="B105" s="17"/>
      <c r="C105" s="17"/>
      <c r="D105" s="17"/>
      <c r="E105" s="17"/>
      <c r="F105" s="17"/>
      <c r="G105" s="17"/>
    </row>
    <row r="106" spans="1:7" ht="19.5">
      <c r="A106" s="148" t="s">
        <v>31</v>
      </c>
      <c r="B106" s="148"/>
      <c r="C106" s="148"/>
      <c r="D106" s="148"/>
      <c r="E106" s="148"/>
      <c r="F106" s="148"/>
      <c r="G106" s="148"/>
    </row>
    <row r="108" spans="1:7" ht="27.75">
      <c r="A108" s="146" t="s">
        <v>0</v>
      </c>
      <c r="B108" s="146"/>
      <c r="C108" s="146"/>
      <c r="D108" s="146"/>
      <c r="E108" s="146"/>
      <c r="F108" s="146"/>
      <c r="G108" s="146"/>
    </row>
    <row r="109" spans="1:7" ht="27.75">
      <c r="A109" s="1"/>
      <c r="B109" s="2"/>
      <c r="C109" s="2"/>
      <c r="D109" s="2"/>
      <c r="E109" s="2"/>
      <c r="F109" s="2"/>
      <c r="G109" s="2"/>
    </row>
    <row r="110" spans="1:7" ht="27.75">
      <c r="A110" s="3"/>
      <c r="B110" s="4"/>
      <c r="C110" s="146" t="s">
        <v>1</v>
      </c>
      <c r="D110" s="146"/>
      <c r="E110" s="146"/>
      <c r="F110" s="4"/>
      <c r="G110" s="4"/>
    </row>
    <row r="111" spans="1:7" ht="27.75">
      <c r="A111" s="3"/>
      <c r="B111" s="4"/>
      <c r="C111" s="147" t="s">
        <v>70</v>
      </c>
      <c r="D111" s="147"/>
      <c r="E111" s="147"/>
      <c r="F111" s="4"/>
      <c r="G111" s="4"/>
    </row>
    <row r="112" spans="1:7">
      <c r="A112" s="5"/>
      <c r="B112" s="5"/>
      <c r="C112" s="5"/>
      <c r="D112" s="5"/>
      <c r="E112" s="5"/>
      <c r="F112" s="5"/>
      <c r="G112" s="5"/>
    </row>
    <row r="113" spans="1:7" ht="19.5">
      <c r="A113" s="6" t="s">
        <v>2</v>
      </c>
      <c r="B113" s="7"/>
      <c r="C113" s="6" t="s">
        <v>3</v>
      </c>
      <c r="D113" s="7"/>
      <c r="E113" s="6" t="s">
        <v>2</v>
      </c>
      <c r="F113" s="7"/>
      <c r="G113" s="6" t="s">
        <v>3</v>
      </c>
    </row>
    <row r="114" spans="1:7" ht="19.5">
      <c r="A114" s="7"/>
      <c r="B114" s="7"/>
      <c r="C114" s="7"/>
      <c r="D114" s="7"/>
      <c r="E114" s="7"/>
      <c r="F114" s="7"/>
      <c r="G114" s="7"/>
    </row>
    <row r="115" spans="1:7" ht="19.5">
      <c r="A115" s="66" t="s">
        <v>4</v>
      </c>
      <c r="B115" s="7"/>
      <c r="C115" s="7"/>
      <c r="D115" s="7"/>
      <c r="E115" s="66" t="s">
        <v>5</v>
      </c>
      <c r="F115" s="7"/>
      <c r="G115" s="7"/>
    </row>
    <row r="116" spans="1:7" ht="19.5">
      <c r="A116" s="9" t="s">
        <v>6</v>
      </c>
      <c r="C116" s="10">
        <v>0</v>
      </c>
      <c r="D116" s="11"/>
      <c r="E116" s="66" t="s">
        <v>7</v>
      </c>
      <c r="F116" s="66"/>
      <c r="G116" s="10">
        <v>0</v>
      </c>
    </row>
    <row r="117" spans="1:7" ht="19.5">
      <c r="A117" s="66" t="s">
        <v>8</v>
      </c>
      <c r="B117" s="66"/>
      <c r="C117" s="10">
        <v>110000</v>
      </c>
      <c r="D117" s="11"/>
      <c r="E117" s="66" t="s">
        <v>9</v>
      </c>
      <c r="F117" s="66"/>
      <c r="G117" s="10">
        <v>73469</v>
      </c>
    </row>
    <row r="118" spans="1:7" ht="19.5">
      <c r="A118" s="66" t="s">
        <v>10</v>
      </c>
      <c r="B118" s="66"/>
      <c r="C118" s="10">
        <v>1423100</v>
      </c>
      <c r="D118" s="11"/>
      <c r="E118" s="12" t="s">
        <v>11</v>
      </c>
      <c r="F118" s="66"/>
      <c r="G118" s="13">
        <f>SUM(G116:G117)</f>
        <v>73469</v>
      </c>
    </row>
    <row r="119" spans="1:7" ht="19.5">
      <c r="A119" s="66" t="s">
        <v>12</v>
      </c>
      <c r="B119" s="66"/>
      <c r="C119" s="10">
        <v>0</v>
      </c>
      <c r="D119" s="11"/>
      <c r="E119" s="66" t="s">
        <v>13</v>
      </c>
      <c r="F119" s="66"/>
      <c r="G119" s="11"/>
    </row>
    <row r="120" spans="1:7" ht="21.75">
      <c r="A120" s="66" t="s">
        <v>14</v>
      </c>
      <c r="B120" s="66"/>
      <c r="C120" s="10">
        <v>505</v>
      </c>
      <c r="D120" s="15"/>
      <c r="E120" s="16" t="s">
        <v>15</v>
      </c>
      <c r="F120" s="3"/>
      <c r="G120" s="10">
        <v>20000</v>
      </c>
    </row>
    <row r="121" spans="1:7" ht="21.75">
      <c r="A121" s="66" t="s">
        <v>16</v>
      </c>
      <c r="B121" s="66"/>
      <c r="C121" s="10">
        <f>SUM(C116:C120)</f>
        <v>1533605</v>
      </c>
      <c r="D121" s="15"/>
      <c r="E121" s="66"/>
      <c r="F121" s="66"/>
      <c r="G121" s="11"/>
    </row>
    <row r="122" spans="1:7" ht="21.75">
      <c r="A122" s="66"/>
      <c r="B122" s="66"/>
      <c r="C122" s="15"/>
      <c r="D122" s="15"/>
      <c r="E122" s="66"/>
      <c r="F122" s="66"/>
      <c r="G122" s="15"/>
    </row>
    <row r="123" spans="1:7" ht="19.5">
      <c r="A123" s="66" t="s">
        <v>17</v>
      </c>
      <c r="B123" s="66"/>
      <c r="C123" s="11"/>
      <c r="D123" s="11"/>
      <c r="E123" s="66"/>
      <c r="F123" s="66"/>
      <c r="G123" s="11"/>
    </row>
    <row r="124" spans="1:7" ht="19.5">
      <c r="A124" s="66" t="s">
        <v>18</v>
      </c>
      <c r="B124" s="66"/>
      <c r="C124" s="11">
        <f>115775989+800800</f>
        <v>116576789</v>
      </c>
      <c r="D124" s="11"/>
      <c r="E124" s="66"/>
      <c r="F124" s="17"/>
      <c r="G124" s="11"/>
    </row>
    <row r="125" spans="1:7" ht="19.5">
      <c r="A125" s="66" t="s">
        <v>19</v>
      </c>
      <c r="B125" s="66"/>
      <c r="C125" s="18">
        <v>1146000</v>
      </c>
      <c r="D125" s="19"/>
      <c r="E125" s="20" t="s">
        <v>20</v>
      </c>
      <c r="F125" s="66"/>
      <c r="G125" s="11"/>
    </row>
    <row r="126" spans="1:7" ht="21.75">
      <c r="A126" s="21" t="s">
        <v>21</v>
      </c>
      <c r="B126" s="3"/>
      <c r="C126" s="60">
        <v>439575</v>
      </c>
      <c r="D126" s="15"/>
      <c r="E126" s="17" t="s">
        <v>22</v>
      </c>
      <c r="F126" s="66"/>
      <c r="G126" s="11">
        <f>116921989+800800</f>
        <v>117722789</v>
      </c>
    </row>
    <row r="127" spans="1:7" ht="19.5">
      <c r="A127" s="12" t="s">
        <v>23</v>
      </c>
      <c r="B127" s="66"/>
      <c r="C127" s="22">
        <f>SUM(C124:C126)</f>
        <v>118162364</v>
      </c>
      <c r="D127" s="11"/>
      <c r="E127" s="12" t="s">
        <v>24</v>
      </c>
      <c r="F127" s="66"/>
      <c r="G127" s="11">
        <v>1131675</v>
      </c>
    </row>
    <row r="128" spans="1:7" ht="21.75">
      <c r="A128" s="66"/>
      <c r="B128" s="66"/>
      <c r="C128" s="11"/>
      <c r="D128" s="15"/>
      <c r="E128" s="12" t="s">
        <v>25</v>
      </c>
      <c r="F128" s="66"/>
      <c r="G128" s="23">
        <v>763036</v>
      </c>
    </row>
    <row r="129" spans="1:7" ht="19.5">
      <c r="A129" s="66" t="s">
        <v>26</v>
      </c>
      <c r="B129" s="66"/>
      <c r="C129" s="11"/>
      <c r="D129" s="11"/>
      <c r="E129" s="12" t="s">
        <v>11</v>
      </c>
      <c r="F129" s="66"/>
      <c r="G129" s="22">
        <f>SUM(G126:G128)</f>
        <v>119617500</v>
      </c>
    </row>
    <row r="130" spans="1:7" ht="19.5">
      <c r="A130" s="66" t="s">
        <v>27</v>
      </c>
      <c r="B130" s="66"/>
      <c r="C130" s="11">
        <v>3000</v>
      </c>
      <c r="D130" s="11"/>
      <c r="E130" s="66"/>
      <c r="F130" s="66"/>
      <c r="G130" s="11"/>
    </row>
    <row r="131" spans="1:7" ht="19.5">
      <c r="A131" s="66" t="s">
        <v>28</v>
      </c>
      <c r="B131" s="66"/>
      <c r="C131" s="11">
        <v>12000</v>
      </c>
      <c r="D131" s="11"/>
      <c r="E131" s="66"/>
      <c r="F131" s="66"/>
      <c r="G131" s="11"/>
    </row>
    <row r="132" spans="1:7" ht="19.5">
      <c r="A132" s="12" t="s">
        <v>11</v>
      </c>
      <c r="B132" s="66"/>
      <c r="C132" s="24">
        <f>SUM(C130:C131)</f>
        <v>15000</v>
      </c>
      <c r="D132" s="11"/>
      <c r="E132" s="66"/>
      <c r="F132" s="66"/>
      <c r="G132" s="11"/>
    </row>
    <row r="133" spans="1:7" ht="19.5">
      <c r="A133" s="66"/>
      <c r="B133" s="66"/>
      <c r="C133" s="11"/>
      <c r="D133" s="11"/>
      <c r="E133" s="66"/>
      <c r="F133" s="66"/>
      <c r="G133" s="11"/>
    </row>
    <row r="134" spans="1:7" ht="19.5">
      <c r="A134" s="66"/>
      <c r="B134" s="66"/>
      <c r="C134" s="11"/>
      <c r="D134" s="11"/>
      <c r="E134" s="66"/>
      <c r="F134" s="66"/>
      <c r="G134" s="11"/>
    </row>
    <row r="135" spans="1:7" ht="19.5">
      <c r="A135" s="66"/>
      <c r="B135" s="17"/>
      <c r="C135" s="11"/>
      <c r="D135" s="11"/>
      <c r="E135" s="66"/>
      <c r="F135" s="66"/>
      <c r="G135" s="11"/>
    </row>
    <row r="136" spans="1:7" ht="20.25" thickBot="1">
      <c r="A136" s="66" t="s">
        <v>29</v>
      </c>
      <c r="B136" s="17"/>
      <c r="C136" s="25">
        <f>C121+C127+C132</f>
        <v>119710969</v>
      </c>
      <c r="D136" s="11"/>
      <c r="E136" s="66" t="s">
        <v>30</v>
      </c>
      <c r="F136" s="66"/>
      <c r="G136" s="25">
        <f>G118+G120+G123+G129</f>
        <v>119710969</v>
      </c>
    </row>
    <row r="137" spans="1:7" ht="20.25" thickTop="1">
      <c r="A137" s="17"/>
      <c r="B137" s="17"/>
      <c r="C137" s="11"/>
      <c r="D137" s="11"/>
      <c r="E137" s="66"/>
      <c r="F137" s="66"/>
      <c r="G137" s="17"/>
    </row>
    <row r="138" spans="1:7" ht="19.5">
      <c r="A138" s="17"/>
      <c r="B138" s="17"/>
      <c r="C138" s="11"/>
      <c r="D138" s="11"/>
      <c r="E138" s="66"/>
      <c r="F138" s="66"/>
      <c r="G138" s="17"/>
    </row>
    <row r="139" spans="1:7" ht="19.5">
      <c r="A139" s="17"/>
      <c r="B139" s="17"/>
      <c r="C139" s="11"/>
      <c r="D139" s="11"/>
      <c r="E139" s="66"/>
      <c r="F139" s="66"/>
      <c r="G139" s="17"/>
    </row>
    <row r="140" spans="1:7" ht="19.5">
      <c r="A140" s="17"/>
      <c r="B140" s="17"/>
      <c r="C140" s="17"/>
      <c r="D140" s="17"/>
      <c r="E140" s="17"/>
      <c r="F140" s="17"/>
      <c r="G140" s="17"/>
    </row>
    <row r="141" spans="1:7" ht="19.5">
      <c r="A141" s="148" t="s">
        <v>31</v>
      </c>
      <c r="B141" s="148"/>
      <c r="C141" s="148"/>
      <c r="D141" s="148"/>
      <c r="E141" s="148"/>
      <c r="F141" s="148"/>
      <c r="G141" s="148"/>
    </row>
    <row r="143" spans="1:7" ht="27.75">
      <c r="A143" s="146" t="s">
        <v>0</v>
      </c>
      <c r="B143" s="146"/>
      <c r="C143" s="146"/>
      <c r="D143" s="146"/>
      <c r="E143" s="146"/>
      <c r="F143" s="146"/>
      <c r="G143" s="146"/>
    </row>
    <row r="144" spans="1:7" ht="27.75">
      <c r="A144" s="1"/>
      <c r="B144" s="2"/>
      <c r="C144" s="2"/>
      <c r="D144" s="2"/>
      <c r="E144" s="2"/>
      <c r="F144" s="2"/>
      <c r="G144" s="2"/>
    </row>
    <row r="145" spans="1:7" ht="27.75">
      <c r="A145" s="3"/>
      <c r="B145" s="4"/>
      <c r="C145" s="146" t="s">
        <v>1</v>
      </c>
      <c r="D145" s="146"/>
      <c r="E145" s="146"/>
      <c r="F145" s="4"/>
      <c r="G145" s="4"/>
    </row>
    <row r="146" spans="1:7" ht="27.75">
      <c r="A146" s="3"/>
      <c r="B146" s="4"/>
      <c r="C146" s="147" t="s">
        <v>74</v>
      </c>
      <c r="D146" s="147"/>
      <c r="E146" s="147"/>
      <c r="F146" s="4"/>
      <c r="G146" s="4"/>
    </row>
    <row r="147" spans="1:7">
      <c r="A147" s="5"/>
      <c r="B147" s="5"/>
      <c r="C147" s="5"/>
      <c r="D147" s="5"/>
      <c r="E147" s="5"/>
      <c r="F147" s="5"/>
      <c r="G147" s="5"/>
    </row>
    <row r="148" spans="1:7" ht="19.5">
      <c r="A148" s="6" t="s">
        <v>2</v>
      </c>
      <c r="B148" s="7"/>
      <c r="C148" s="6" t="s">
        <v>3</v>
      </c>
      <c r="D148" s="7"/>
      <c r="E148" s="6" t="s">
        <v>2</v>
      </c>
      <c r="F148" s="7"/>
      <c r="G148" s="6" t="s">
        <v>3</v>
      </c>
    </row>
    <row r="149" spans="1:7" ht="19.5">
      <c r="A149" s="7"/>
      <c r="B149" s="7"/>
      <c r="C149" s="7"/>
      <c r="D149" s="7"/>
      <c r="E149" s="7"/>
      <c r="F149" s="7"/>
      <c r="G149" s="7"/>
    </row>
    <row r="150" spans="1:7" ht="19.5">
      <c r="A150" s="71" t="s">
        <v>4</v>
      </c>
      <c r="B150" s="7"/>
      <c r="C150" s="7"/>
      <c r="D150" s="7"/>
      <c r="E150" s="71" t="s">
        <v>5</v>
      </c>
      <c r="F150" s="7"/>
      <c r="G150" s="7"/>
    </row>
    <row r="151" spans="1:7" ht="19.5">
      <c r="A151" s="9" t="s">
        <v>6</v>
      </c>
      <c r="C151" s="10">
        <v>14633</v>
      </c>
      <c r="D151" s="11"/>
      <c r="E151" s="71" t="s">
        <v>7</v>
      </c>
      <c r="F151" s="71"/>
      <c r="G151" s="10">
        <v>0</v>
      </c>
    </row>
    <row r="152" spans="1:7" ht="19.5">
      <c r="A152" s="71" t="s">
        <v>8</v>
      </c>
      <c r="B152" s="71"/>
      <c r="C152" s="10">
        <v>110000</v>
      </c>
      <c r="D152" s="11"/>
      <c r="E152" s="71" t="s">
        <v>9</v>
      </c>
      <c r="F152" s="71"/>
      <c r="G152" s="10">
        <v>18540</v>
      </c>
    </row>
    <row r="153" spans="1:7" ht="19.5">
      <c r="A153" s="71" t="s">
        <v>10</v>
      </c>
      <c r="B153" s="71"/>
      <c r="C153" s="10">
        <v>1641650</v>
      </c>
      <c r="D153" s="11"/>
      <c r="E153" s="12" t="s">
        <v>11</v>
      </c>
      <c r="F153" s="71"/>
      <c r="G153" s="13">
        <f>SUM(G151:G152)</f>
        <v>18540</v>
      </c>
    </row>
    <row r="154" spans="1:7" ht="19.5">
      <c r="A154" s="71" t="s">
        <v>75</v>
      </c>
      <c r="B154" s="71"/>
      <c r="C154" s="10">
        <v>312000</v>
      </c>
      <c r="D154" s="11"/>
      <c r="E154" s="71" t="s">
        <v>13</v>
      </c>
      <c r="F154" s="71"/>
      <c r="G154" s="11"/>
    </row>
    <row r="155" spans="1:7" ht="21.75">
      <c r="A155" s="71" t="s">
        <v>14</v>
      </c>
      <c r="B155" s="71"/>
      <c r="C155" s="10">
        <v>505</v>
      </c>
      <c r="D155" s="15"/>
      <c r="E155" s="16" t="s">
        <v>15</v>
      </c>
      <c r="F155" s="3"/>
      <c r="G155" s="10">
        <v>20000</v>
      </c>
    </row>
    <row r="156" spans="1:7" ht="21.75">
      <c r="A156" s="71" t="s">
        <v>16</v>
      </c>
      <c r="B156" s="71"/>
      <c r="C156" s="10">
        <f>SUM(C151:C155)</f>
        <v>2078788</v>
      </c>
      <c r="D156" s="15"/>
      <c r="E156" s="71"/>
      <c r="F156" s="71"/>
      <c r="G156" s="11"/>
    </row>
    <row r="157" spans="1:7" ht="21.75">
      <c r="A157" s="71"/>
      <c r="B157" s="71"/>
      <c r="C157" s="15"/>
      <c r="D157" s="15"/>
      <c r="E157" s="71"/>
      <c r="F157" s="71"/>
      <c r="G157" s="15"/>
    </row>
    <row r="158" spans="1:7" ht="19.5">
      <c r="A158" s="71" t="s">
        <v>17</v>
      </c>
      <c r="B158" s="71"/>
      <c r="C158" s="11"/>
      <c r="D158" s="11"/>
      <c r="E158" s="71"/>
      <c r="F158" s="71"/>
      <c r="G158" s="11"/>
    </row>
    <row r="159" spans="1:7" ht="19.5">
      <c r="A159" s="71" t="s">
        <v>18</v>
      </c>
      <c r="B159" s="71"/>
      <c r="C159" s="11">
        <f>115775989+800800</f>
        <v>116576789</v>
      </c>
      <c r="D159" s="11"/>
      <c r="E159" s="71"/>
      <c r="F159" s="17"/>
      <c r="G159" s="11"/>
    </row>
    <row r="160" spans="1:7" ht="19.5">
      <c r="A160" s="71" t="s">
        <v>19</v>
      </c>
      <c r="B160" s="71"/>
      <c r="C160" s="18">
        <v>1146000</v>
      </c>
      <c r="D160" s="19"/>
      <c r="E160" s="20" t="s">
        <v>20</v>
      </c>
      <c r="F160" s="71"/>
      <c r="G160" s="11"/>
    </row>
    <row r="161" spans="1:7" ht="21.75">
      <c r="A161" s="21" t="s">
        <v>21</v>
      </c>
      <c r="B161" s="3"/>
      <c r="C161" s="60">
        <v>439575</v>
      </c>
      <c r="D161" s="15"/>
      <c r="E161" s="17" t="s">
        <v>22</v>
      </c>
      <c r="F161" s="71"/>
      <c r="G161" s="11">
        <f>116921989+800800</f>
        <v>117722789</v>
      </c>
    </row>
    <row r="162" spans="1:7" ht="19.5">
      <c r="A162" s="12" t="s">
        <v>23</v>
      </c>
      <c r="B162" s="71"/>
      <c r="C162" s="22">
        <f>SUM(C159:C161)</f>
        <v>118162364</v>
      </c>
      <c r="D162" s="11"/>
      <c r="E162" s="12" t="s">
        <v>24</v>
      </c>
      <c r="F162" s="71"/>
      <c r="G162" s="11">
        <v>1131675</v>
      </c>
    </row>
    <row r="163" spans="1:7" ht="21.75">
      <c r="A163" s="71"/>
      <c r="B163" s="71"/>
      <c r="C163" s="11"/>
      <c r="D163" s="15"/>
      <c r="E163" s="12" t="s">
        <v>25</v>
      </c>
      <c r="F163" s="71"/>
      <c r="G163" s="23">
        <v>1363148</v>
      </c>
    </row>
    <row r="164" spans="1:7" ht="19.5">
      <c r="A164" s="71" t="s">
        <v>26</v>
      </c>
      <c r="B164" s="71"/>
      <c r="C164" s="11"/>
      <c r="D164" s="11"/>
      <c r="E164" s="12" t="s">
        <v>11</v>
      </c>
      <c r="F164" s="71"/>
      <c r="G164" s="22">
        <f>SUM(G161:G163)</f>
        <v>120217612</v>
      </c>
    </row>
    <row r="165" spans="1:7" ht="19.5">
      <c r="A165" s="71" t="s">
        <v>27</v>
      </c>
      <c r="B165" s="71"/>
      <c r="C165" s="11">
        <v>3000</v>
      </c>
      <c r="D165" s="11"/>
      <c r="E165" s="71"/>
      <c r="F165" s="71"/>
      <c r="G165" s="11"/>
    </row>
    <row r="166" spans="1:7" ht="19.5">
      <c r="A166" s="71" t="s">
        <v>28</v>
      </c>
      <c r="B166" s="71"/>
      <c r="C166" s="11">
        <v>12000</v>
      </c>
      <c r="D166" s="11"/>
      <c r="E166" s="71"/>
      <c r="F166" s="71"/>
      <c r="G166" s="11"/>
    </row>
    <row r="167" spans="1:7" ht="19.5">
      <c r="A167" s="12" t="s">
        <v>11</v>
      </c>
      <c r="B167" s="71"/>
      <c r="C167" s="24">
        <f>SUM(C165:C166)</f>
        <v>15000</v>
      </c>
      <c r="D167" s="11"/>
      <c r="E167" s="71"/>
      <c r="F167" s="71"/>
      <c r="G167" s="11"/>
    </row>
    <row r="168" spans="1:7" ht="19.5">
      <c r="A168" s="71"/>
      <c r="B168" s="71"/>
      <c r="C168" s="11"/>
      <c r="D168" s="11"/>
      <c r="E168" s="71"/>
      <c r="F168" s="71"/>
      <c r="G168" s="11"/>
    </row>
    <row r="169" spans="1:7" ht="19.5">
      <c r="A169" s="71"/>
      <c r="B169" s="71"/>
      <c r="C169" s="11"/>
      <c r="D169" s="11"/>
      <c r="E169" s="71"/>
      <c r="F169" s="71"/>
      <c r="G169" s="11"/>
    </row>
    <row r="170" spans="1:7" ht="19.5">
      <c r="A170" s="71"/>
      <c r="B170" s="17"/>
      <c r="C170" s="11"/>
      <c r="D170" s="11"/>
      <c r="E170" s="71"/>
      <c r="F170" s="71"/>
      <c r="G170" s="11"/>
    </row>
    <row r="171" spans="1:7" ht="20.25" thickBot="1">
      <c r="A171" s="71" t="s">
        <v>29</v>
      </c>
      <c r="B171" s="17"/>
      <c r="C171" s="25">
        <f>C156+C162+C167</f>
        <v>120256152</v>
      </c>
      <c r="D171" s="11"/>
      <c r="E171" s="71" t="s">
        <v>30</v>
      </c>
      <c r="F171" s="71"/>
      <c r="G171" s="25">
        <f>G153+G155+G158+G164</f>
        <v>120256152</v>
      </c>
    </row>
    <row r="172" spans="1:7" ht="20.25" thickTop="1">
      <c r="A172" s="17"/>
      <c r="B172" s="17"/>
      <c r="C172" s="11"/>
      <c r="D172" s="11"/>
      <c r="E172" s="71"/>
      <c r="F172" s="71"/>
      <c r="G172" s="17"/>
    </row>
    <row r="173" spans="1:7" ht="19.5">
      <c r="A173" s="17"/>
      <c r="B173" s="17"/>
      <c r="C173" s="11"/>
      <c r="D173" s="11"/>
      <c r="E173" s="71"/>
      <c r="F173" s="71"/>
      <c r="G173" s="17"/>
    </row>
    <row r="174" spans="1:7" ht="19.5">
      <c r="A174" s="17"/>
      <c r="B174" s="17"/>
      <c r="C174" s="11"/>
      <c r="D174" s="11"/>
      <c r="E174" s="71"/>
      <c r="F174" s="71"/>
      <c r="G174" s="17"/>
    </row>
    <row r="175" spans="1:7" ht="19.5">
      <c r="A175" s="17"/>
      <c r="B175" s="17"/>
      <c r="C175" s="17"/>
      <c r="D175" s="17"/>
      <c r="E175" s="17"/>
      <c r="F175" s="17"/>
      <c r="G175" s="17"/>
    </row>
    <row r="176" spans="1:7" ht="19.5">
      <c r="A176" s="148" t="s">
        <v>31</v>
      </c>
      <c r="B176" s="148"/>
      <c r="C176" s="148"/>
      <c r="D176" s="148"/>
      <c r="E176" s="148"/>
      <c r="F176" s="148"/>
      <c r="G176" s="148"/>
    </row>
    <row r="178" spans="1:7" ht="27.75">
      <c r="A178" s="146" t="s">
        <v>0</v>
      </c>
      <c r="B178" s="146"/>
      <c r="C178" s="146"/>
      <c r="D178" s="146"/>
      <c r="E178" s="146"/>
      <c r="F178" s="146"/>
      <c r="G178" s="146"/>
    </row>
    <row r="179" spans="1:7" ht="27.75">
      <c r="A179" s="1"/>
      <c r="B179" s="2"/>
      <c r="C179" s="2"/>
      <c r="D179" s="2"/>
      <c r="E179" s="2"/>
      <c r="F179" s="2"/>
      <c r="G179" s="2"/>
    </row>
    <row r="180" spans="1:7" ht="27.75">
      <c r="A180" s="3"/>
      <c r="B180" s="4"/>
      <c r="C180" s="146" t="s">
        <v>1</v>
      </c>
      <c r="D180" s="146"/>
      <c r="E180" s="146"/>
      <c r="F180" s="4"/>
      <c r="G180" s="4"/>
    </row>
    <row r="181" spans="1:7" ht="27.75">
      <c r="A181" s="3"/>
      <c r="B181" s="4"/>
      <c r="C181" s="147" t="s">
        <v>76</v>
      </c>
      <c r="D181" s="147"/>
      <c r="E181" s="147"/>
      <c r="F181" s="4"/>
      <c r="G181" s="4"/>
    </row>
    <row r="182" spans="1:7">
      <c r="A182" s="5"/>
      <c r="B182" s="5"/>
      <c r="C182" s="5"/>
      <c r="D182" s="5"/>
      <c r="E182" s="5"/>
      <c r="F182" s="5"/>
      <c r="G182" s="5"/>
    </row>
    <row r="183" spans="1:7" ht="19.5">
      <c r="A183" s="6" t="s">
        <v>2</v>
      </c>
      <c r="B183" s="7"/>
      <c r="C183" s="6" t="s">
        <v>3</v>
      </c>
      <c r="D183" s="7"/>
      <c r="E183" s="6" t="s">
        <v>2</v>
      </c>
      <c r="F183" s="7"/>
      <c r="G183" s="6" t="s">
        <v>3</v>
      </c>
    </row>
    <row r="184" spans="1:7" ht="19.5">
      <c r="A184" s="7"/>
      <c r="B184" s="7"/>
      <c r="C184" s="7"/>
      <c r="D184" s="7"/>
      <c r="E184" s="7"/>
      <c r="F184" s="7"/>
      <c r="G184" s="7"/>
    </row>
    <row r="185" spans="1:7" ht="19.5">
      <c r="A185" s="72" t="s">
        <v>4</v>
      </c>
      <c r="B185" s="7"/>
      <c r="C185" s="7"/>
      <c r="D185" s="7"/>
      <c r="E185" s="72" t="s">
        <v>5</v>
      </c>
      <c r="F185" s="7"/>
      <c r="G185" s="7"/>
    </row>
    <row r="186" spans="1:7" ht="19.5">
      <c r="A186" s="72" t="s">
        <v>8</v>
      </c>
      <c r="B186" s="72"/>
      <c r="C186" s="10">
        <v>110000</v>
      </c>
      <c r="D186" s="11"/>
      <c r="E186" s="72" t="s">
        <v>7</v>
      </c>
      <c r="F186" s="72"/>
      <c r="G186" s="10">
        <v>0</v>
      </c>
    </row>
    <row r="187" spans="1:7" ht="19.5">
      <c r="A187" s="72" t="s">
        <v>10</v>
      </c>
      <c r="B187" s="72"/>
      <c r="C187" s="10">
        <v>2074239</v>
      </c>
      <c r="D187" s="11"/>
      <c r="E187" s="72" t="s">
        <v>9</v>
      </c>
      <c r="F187" s="72"/>
      <c r="G187" s="10">
        <v>21811</v>
      </c>
    </row>
    <row r="188" spans="1:7" ht="19.5">
      <c r="A188" s="72" t="s">
        <v>75</v>
      </c>
      <c r="B188" s="72"/>
      <c r="C188" s="10">
        <v>0</v>
      </c>
      <c r="D188" s="11"/>
      <c r="E188" s="12" t="s">
        <v>11</v>
      </c>
      <c r="F188" s="72"/>
      <c r="G188" s="13">
        <f>SUM(G186:G187)</f>
        <v>21811</v>
      </c>
    </row>
    <row r="189" spans="1:7" ht="19.5">
      <c r="A189" s="72" t="s">
        <v>14</v>
      </c>
      <c r="B189" s="72"/>
      <c r="C189" s="10">
        <f>505+95</f>
        <v>600</v>
      </c>
      <c r="D189" s="11"/>
      <c r="E189" s="72" t="s">
        <v>13</v>
      </c>
      <c r="F189" s="72"/>
      <c r="G189" s="11"/>
    </row>
    <row r="190" spans="1:7" ht="21.75">
      <c r="A190" s="72" t="s">
        <v>16</v>
      </c>
      <c r="B190" s="72"/>
      <c r="C190" s="10">
        <f>SUM(C186:C189)</f>
        <v>2184839</v>
      </c>
      <c r="D190" s="15"/>
      <c r="E190" s="16" t="s">
        <v>15</v>
      </c>
      <c r="F190" s="3"/>
      <c r="G190" s="10">
        <v>20000</v>
      </c>
    </row>
    <row r="191" spans="1:7" ht="21.75">
      <c r="D191" s="15"/>
      <c r="E191" s="72"/>
      <c r="F191" s="72"/>
      <c r="G191" s="11"/>
    </row>
    <row r="192" spans="1:7" ht="21.75">
      <c r="A192" s="72"/>
      <c r="B192" s="72"/>
      <c r="C192" s="15"/>
      <c r="D192" s="15"/>
      <c r="E192" s="72"/>
      <c r="F192" s="72"/>
      <c r="G192" s="15"/>
    </row>
    <row r="193" spans="1:7" ht="19.5">
      <c r="A193" s="72" t="s">
        <v>17</v>
      </c>
      <c r="B193" s="72"/>
      <c r="C193" s="11"/>
      <c r="D193" s="11"/>
      <c r="E193" s="72"/>
      <c r="F193" s="72"/>
      <c r="G193" s="11"/>
    </row>
    <row r="194" spans="1:7" ht="19.5">
      <c r="A194" s="72" t="s">
        <v>18</v>
      </c>
      <c r="B194" s="72"/>
      <c r="C194" s="11">
        <f>115775989+800800</f>
        <v>116576789</v>
      </c>
      <c r="D194" s="11"/>
      <c r="E194" s="72"/>
      <c r="F194" s="17"/>
      <c r="G194" s="11"/>
    </row>
    <row r="195" spans="1:7" ht="19.5">
      <c r="A195" s="72" t="s">
        <v>19</v>
      </c>
      <c r="B195" s="72"/>
      <c r="C195" s="18">
        <v>1146000</v>
      </c>
      <c r="D195" s="19"/>
      <c r="E195" s="20" t="s">
        <v>20</v>
      </c>
      <c r="F195" s="72"/>
      <c r="G195" s="11"/>
    </row>
    <row r="196" spans="1:7" ht="21.75">
      <c r="A196" s="21" t="s">
        <v>21</v>
      </c>
      <c r="B196" s="3"/>
      <c r="C196" s="60">
        <v>439575</v>
      </c>
      <c r="D196" s="15"/>
      <c r="E196" s="17" t="s">
        <v>22</v>
      </c>
      <c r="F196" s="72"/>
      <c r="G196" s="11">
        <f>116921989+800800</f>
        <v>117722789</v>
      </c>
    </row>
    <row r="197" spans="1:7" ht="19.5">
      <c r="A197" s="12" t="s">
        <v>23</v>
      </c>
      <c r="B197" s="72"/>
      <c r="C197" s="22">
        <f>SUM(C194:C196)</f>
        <v>118162364</v>
      </c>
      <c r="D197" s="11"/>
      <c r="E197" s="12" t="s">
        <v>24</v>
      </c>
      <c r="F197" s="72"/>
      <c r="G197" s="11">
        <v>1131675</v>
      </c>
    </row>
    <row r="198" spans="1:7" ht="21.75">
      <c r="A198" s="72"/>
      <c r="B198" s="72"/>
      <c r="C198" s="11"/>
      <c r="D198" s="15"/>
      <c r="E198" s="12" t="s">
        <v>25</v>
      </c>
      <c r="F198" s="72"/>
      <c r="G198" s="23">
        <v>1465928</v>
      </c>
    </row>
    <row r="199" spans="1:7" ht="19.5">
      <c r="A199" s="72" t="s">
        <v>26</v>
      </c>
      <c r="B199" s="72"/>
      <c r="C199" s="11"/>
      <c r="D199" s="11"/>
      <c r="E199" s="12" t="s">
        <v>11</v>
      </c>
      <c r="F199" s="72"/>
      <c r="G199" s="22">
        <f>SUM(G196:G198)</f>
        <v>120320392</v>
      </c>
    </row>
    <row r="200" spans="1:7" ht="19.5">
      <c r="A200" s="72" t="s">
        <v>27</v>
      </c>
      <c r="B200" s="72"/>
      <c r="C200" s="11">
        <v>3000</v>
      </c>
      <c r="D200" s="11"/>
      <c r="E200" s="72"/>
      <c r="F200" s="72"/>
      <c r="G200" s="11"/>
    </row>
    <row r="201" spans="1:7" ht="19.5">
      <c r="A201" s="72" t="s">
        <v>28</v>
      </c>
      <c r="B201" s="72"/>
      <c r="C201" s="11">
        <v>12000</v>
      </c>
      <c r="D201" s="11"/>
      <c r="E201" s="72"/>
      <c r="F201" s="72"/>
      <c r="G201" s="11"/>
    </row>
    <row r="202" spans="1:7" ht="19.5">
      <c r="A202" s="12" t="s">
        <v>11</v>
      </c>
      <c r="B202" s="72"/>
      <c r="C202" s="24">
        <f>SUM(C200:C201)</f>
        <v>15000</v>
      </c>
      <c r="D202" s="11"/>
      <c r="E202" s="72"/>
      <c r="F202" s="72"/>
      <c r="G202" s="11"/>
    </row>
    <row r="203" spans="1:7" ht="19.5">
      <c r="A203" s="72"/>
      <c r="B203" s="72"/>
      <c r="C203" s="11"/>
      <c r="D203" s="11"/>
      <c r="E203" s="72"/>
      <c r="F203" s="72"/>
      <c r="G203" s="11"/>
    </row>
    <row r="204" spans="1:7" ht="19.5">
      <c r="A204" s="72"/>
      <c r="B204" s="72"/>
      <c r="C204" s="11"/>
      <c r="D204" s="11"/>
      <c r="E204" s="72"/>
      <c r="F204" s="72"/>
      <c r="G204" s="11"/>
    </row>
    <row r="205" spans="1:7" ht="19.5">
      <c r="A205" s="72"/>
      <c r="B205" s="17"/>
      <c r="C205" s="11"/>
      <c r="D205" s="11"/>
      <c r="E205" s="72"/>
      <c r="F205" s="72"/>
      <c r="G205" s="11"/>
    </row>
    <row r="206" spans="1:7" ht="20.25" thickBot="1">
      <c r="A206" s="72" t="s">
        <v>29</v>
      </c>
      <c r="B206" s="17"/>
      <c r="C206" s="25">
        <f>C190+C197+C202</f>
        <v>120362203</v>
      </c>
      <c r="D206" s="11"/>
      <c r="E206" s="72" t="s">
        <v>30</v>
      </c>
      <c r="F206" s="72"/>
      <c r="G206" s="25">
        <f>G188+G190+G193+G199</f>
        <v>120362203</v>
      </c>
    </row>
    <row r="207" spans="1:7" ht="20.25" thickTop="1">
      <c r="A207" s="17"/>
      <c r="B207" s="17"/>
      <c r="C207" s="11"/>
      <c r="D207" s="11"/>
      <c r="E207" s="72"/>
      <c r="F207" s="72"/>
      <c r="G207" s="17"/>
    </row>
    <row r="208" spans="1:7" ht="19.5">
      <c r="A208" s="17"/>
      <c r="B208" s="17"/>
      <c r="C208" s="11"/>
      <c r="D208" s="11"/>
      <c r="E208" s="72"/>
      <c r="F208" s="72"/>
      <c r="G208" s="17"/>
    </row>
    <row r="209" spans="1:7" ht="19.5">
      <c r="A209" s="17"/>
      <c r="B209" s="17"/>
      <c r="C209" s="11"/>
      <c r="D209" s="11"/>
      <c r="E209" s="72"/>
      <c r="F209" s="72"/>
      <c r="G209" s="17"/>
    </row>
    <row r="210" spans="1:7" ht="19.5">
      <c r="A210" s="17"/>
      <c r="B210" s="17"/>
      <c r="C210" s="17"/>
      <c r="D210" s="17"/>
      <c r="E210" s="17"/>
      <c r="F210" s="17"/>
      <c r="G210" s="17"/>
    </row>
    <row r="211" spans="1:7" ht="19.5">
      <c r="A211" s="148" t="s">
        <v>31</v>
      </c>
      <c r="B211" s="148"/>
      <c r="C211" s="148"/>
      <c r="D211" s="148"/>
      <c r="E211" s="148"/>
      <c r="F211" s="148"/>
      <c r="G211" s="148"/>
    </row>
    <row r="213" spans="1:7" ht="27.75">
      <c r="A213" s="146" t="s">
        <v>0</v>
      </c>
      <c r="B213" s="146"/>
      <c r="C213" s="146"/>
      <c r="D213" s="146"/>
      <c r="E213" s="146"/>
      <c r="F213" s="146"/>
      <c r="G213" s="146"/>
    </row>
    <row r="214" spans="1:7" ht="27.75">
      <c r="A214" s="1"/>
      <c r="B214" s="2"/>
      <c r="C214" s="2"/>
      <c r="D214" s="2"/>
      <c r="E214" s="2"/>
      <c r="F214" s="2"/>
      <c r="G214" s="2"/>
    </row>
    <row r="215" spans="1:7" ht="27.75">
      <c r="A215" s="3"/>
      <c r="B215" s="4"/>
      <c r="C215" s="146" t="s">
        <v>1</v>
      </c>
      <c r="D215" s="146"/>
      <c r="E215" s="146"/>
      <c r="F215" s="4"/>
      <c r="G215" s="4"/>
    </row>
    <row r="216" spans="1:7" ht="27.75">
      <c r="A216" s="3"/>
      <c r="B216" s="4"/>
      <c r="C216" s="147" t="s">
        <v>79</v>
      </c>
      <c r="D216" s="147"/>
      <c r="E216" s="147"/>
      <c r="F216" s="4"/>
      <c r="G216" s="4"/>
    </row>
    <row r="217" spans="1:7">
      <c r="A217" s="5"/>
      <c r="B217" s="5"/>
      <c r="C217" s="5"/>
      <c r="D217" s="5"/>
      <c r="E217" s="5"/>
      <c r="F217" s="5"/>
      <c r="G217" s="5"/>
    </row>
    <row r="218" spans="1:7" ht="19.5">
      <c r="A218" s="6" t="s">
        <v>2</v>
      </c>
      <c r="B218" s="7"/>
      <c r="C218" s="6" t="s">
        <v>3</v>
      </c>
      <c r="D218" s="7"/>
      <c r="E218" s="6" t="s">
        <v>2</v>
      </c>
      <c r="F218" s="7"/>
      <c r="G218" s="6" t="s">
        <v>3</v>
      </c>
    </row>
    <row r="219" spans="1:7" ht="19.5">
      <c r="A219" s="7"/>
      <c r="B219" s="7"/>
      <c r="C219" s="7"/>
      <c r="D219" s="7"/>
      <c r="E219" s="7"/>
      <c r="F219" s="7"/>
      <c r="G219" s="7"/>
    </row>
    <row r="220" spans="1:7" ht="19.5">
      <c r="A220" s="75" t="s">
        <v>4</v>
      </c>
      <c r="B220" s="7"/>
      <c r="C220" s="7"/>
      <c r="D220" s="7"/>
      <c r="E220" s="75" t="s">
        <v>5</v>
      </c>
      <c r="F220" s="7"/>
      <c r="G220" s="7"/>
    </row>
    <row r="221" spans="1:7" ht="19.5">
      <c r="A221" s="75" t="s">
        <v>8</v>
      </c>
      <c r="B221" s="75"/>
      <c r="C221" s="10">
        <v>110000</v>
      </c>
      <c r="D221" s="11"/>
      <c r="E221" s="75" t="s">
        <v>7</v>
      </c>
      <c r="F221" s="75"/>
      <c r="G221" s="10">
        <v>0</v>
      </c>
    </row>
    <row r="222" spans="1:7" ht="19.5">
      <c r="A222" s="75" t="s">
        <v>10</v>
      </c>
      <c r="B222" s="75"/>
      <c r="C222" s="10">
        <v>1981786</v>
      </c>
      <c r="D222" s="11"/>
      <c r="E222" s="75" t="s">
        <v>9</v>
      </c>
      <c r="F222" s="75"/>
      <c r="G222" s="10">
        <v>24247</v>
      </c>
    </row>
    <row r="223" spans="1:7" ht="19.5">
      <c r="A223" s="75" t="s">
        <v>75</v>
      </c>
      <c r="B223" s="75"/>
      <c r="C223" s="10">
        <v>0</v>
      </c>
      <c r="D223" s="11"/>
      <c r="E223" s="12" t="s">
        <v>11</v>
      </c>
      <c r="F223" s="75"/>
      <c r="G223" s="13">
        <f>SUM(G221:G222)</f>
        <v>24247</v>
      </c>
    </row>
    <row r="224" spans="1:7" ht="19.5">
      <c r="A224" s="75" t="s">
        <v>14</v>
      </c>
      <c r="B224" s="75"/>
      <c r="C224" s="10">
        <f>505+95</f>
        <v>600</v>
      </c>
      <c r="D224" s="11"/>
      <c r="E224" s="75" t="s">
        <v>13</v>
      </c>
      <c r="F224" s="75"/>
      <c r="G224" s="11"/>
    </row>
    <row r="225" spans="1:7" ht="21.75">
      <c r="A225" s="75" t="s">
        <v>16</v>
      </c>
      <c r="B225" s="75"/>
      <c r="C225" s="10">
        <f>SUM(C221:C224)</f>
        <v>2092386</v>
      </c>
      <c r="D225" s="15"/>
      <c r="E225" s="16" t="s">
        <v>15</v>
      </c>
      <c r="F225" s="3"/>
      <c r="G225" s="10">
        <v>20000</v>
      </c>
    </row>
    <row r="226" spans="1:7" ht="21.75">
      <c r="D226" s="15"/>
      <c r="E226" s="75"/>
      <c r="F226" s="75"/>
      <c r="G226" s="11"/>
    </row>
    <row r="227" spans="1:7" ht="21.75">
      <c r="A227" s="75"/>
      <c r="B227" s="75"/>
      <c r="C227" s="15"/>
      <c r="D227" s="15"/>
      <c r="E227" s="75"/>
      <c r="F227" s="75"/>
      <c r="G227" s="15"/>
    </row>
    <row r="228" spans="1:7" ht="19.5">
      <c r="A228" s="75" t="s">
        <v>17</v>
      </c>
      <c r="B228" s="75"/>
      <c r="C228" s="11"/>
      <c r="D228" s="11"/>
      <c r="E228" s="75"/>
      <c r="F228" s="75"/>
      <c r="G228" s="11"/>
    </row>
    <row r="229" spans="1:7" ht="19.5">
      <c r="A229" s="75" t="s">
        <v>18</v>
      </c>
      <c r="B229" s="75"/>
      <c r="C229" s="11">
        <f>115775989+800800</f>
        <v>116576789</v>
      </c>
      <c r="D229" s="11"/>
      <c r="E229" s="75"/>
      <c r="F229" s="17"/>
      <c r="G229" s="11"/>
    </row>
    <row r="230" spans="1:7" ht="19.5">
      <c r="A230" s="75" t="s">
        <v>19</v>
      </c>
      <c r="B230" s="75"/>
      <c r="C230" s="18">
        <v>1146000</v>
      </c>
      <c r="D230" s="19"/>
      <c r="E230" s="20" t="s">
        <v>20</v>
      </c>
      <c r="F230" s="75"/>
      <c r="G230" s="11"/>
    </row>
    <row r="231" spans="1:7" ht="21.75">
      <c r="A231" s="21" t="s">
        <v>21</v>
      </c>
      <c r="B231" s="3"/>
      <c r="C231" s="60">
        <v>439575</v>
      </c>
      <c r="D231" s="15"/>
      <c r="E231" s="17" t="s">
        <v>22</v>
      </c>
      <c r="F231" s="75"/>
      <c r="G231" s="11">
        <f>116921989+800800</f>
        <v>117722789</v>
      </c>
    </row>
    <row r="232" spans="1:7" ht="19.5">
      <c r="A232" s="12" t="s">
        <v>23</v>
      </c>
      <c r="B232" s="75"/>
      <c r="C232" s="22">
        <f>SUM(C229:C231)</f>
        <v>118162364</v>
      </c>
      <c r="D232" s="11"/>
      <c r="E232" s="12" t="s">
        <v>24</v>
      </c>
      <c r="F232" s="75"/>
      <c r="G232" s="11">
        <v>1131675</v>
      </c>
    </row>
    <row r="233" spans="1:7" ht="21.75">
      <c r="A233" s="75"/>
      <c r="B233" s="75"/>
      <c r="C233" s="11"/>
      <c r="D233" s="15"/>
      <c r="E233" s="12" t="s">
        <v>25</v>
      </c>
      <c r="F233" s="75"/>
      <c r="G233" s="23">
        <v>1371039</v>
      </c>
    </row>
    <row r="234" spans="1:7" ht="19.5">
      <c r="A234" s="75" t="s">
        <v>26</v>
      </c>
      <c r="B234" s="75"/>
      <c r="C234" s="11"/>
      <c r="D234" s="11"/>
      <c r="E234" s="12" t="s">
        <v>11</v>
      </c>
      <c r="F234" s="75"/>
      <c r="G234" s="22">
        <f>SUM(G231:G233)</f>
        <v>120225503</v>
      </c>
    </row>
    <row r="235" spans="1:7" ht="19.5">
      <c r="A235" s="75" t="s">
        <v>27</v>
      </c>
      <c r="B235" s="75"/>
      <c r="C235" s="11">
        <v>3000</v>
      </c>
      <c r="D235" s="11"/>
      <c r="E235" s="75"/>
      <c r="F235" s="75"/>
      <c r="G235" s="11"/>
    </row>
    <row r="236" spans="1:7" ht="19.5">
      <c r="A236" s="75" t="s">
        <v>28</v>
      </c>
      <c r="B236" s="75"/>
      <c r="C236" s="11">
        <v>12000</v>
      </c>
      <c r="D236" s="11"/>
      <c r="E236" s="75"/>
      <c r="F236" s="75"/>
      <c r="G236" s="11"/>
    </row>
    <row r="237" spans="1:7" ht="19.5">
      <c r="A237" s="12" t="s">
        <v>11</v>
      </c>
      <c r="B237" s="75"/>
      <c r="C237" s="24">
        <f>SUM(C235:C236)</f>
        <v>15000</v>
      </c>
      <c r="D237" s="11"/>
      <c r="E237" s="75"/>
      <c r="F237" s="75"/>
      <c r="G237" s="11"/>
    </row>
    <row r="238" spans="1:7" ht="19.5">
      <c r="A238" s="75"/>
      <c r="B238" s="75"/>
      <c r="C238" s="11"/>
      <c r="D238" s="11"/>
      <c r="E238" s="75"/>
      <c r="F238" s="75"/>
      <c r="G238" s="11"/>
    </row>
    <row r="239" spans="1:7" ht="19.5">
      <c r="A239" s="75"/>
      <c r="B239" s="75"/>
      <c r="C239" s="11"/>
      <c r="D239" s="11"/>
      <c r="E239" s="75"/>
      <c r="F239" s="75"/>
      <c r="G239" s="11"/>
    </row>
    <row r="240" spans="1:7" ht="19.5">
      <c r="A240" s="75"/>
      <c r="B240" s="17"/>
      <c r="C240" s="11"/>
      <c r="D240" s="11"/>
      <c r="E240" s="75"/>
      <c r="F240" s="75"/>
      <c r="G240" s="11"/>
    </row>
    <row r="241" spans="1:7" ht="20.25" thickBot="1">
      <c r="A241" s="75" t="s">
        <v>29</v>
      </c>
      <c r="B241" s="17"/>
      <c r="C241" s="25">
        <f>C225+C232+C237</f>
        <v>120269750</v>
      </c>
      <c r="D241" s="11"/>
      <c r="E241" s="75" t="s">
        <v>30</v>
      </c>
      <c r="F241" s="75"/>
      <c r="G241" s="25">
        <f>G223+G225+G228+G234</f>
        <v>120269750</v>
      </c>
    </row>
    <row r="242" spans="1:7" ht="20.25" thickTop="1">
      <c r="A242" s="17"/>
      <c r="B242" s="17"/>
      <c r="C242" s="11"/>
      <c r="D242" s="11"/>
      <c r="E242" s="75"/>
      <c r="F242" s="75"/>
      <c r="G242" s="17"/>
    </row>
    <row r="243" spans="1:7" ht="19.5">
      <c r="A243" s="17"/>
      <c r="B243" s="17"/>
      <c r="C243" s="11"/>
      <c r="D243" s="11"/>
      <c r="E243" s="75"/>
      <c r="F243" s="75"/>
      <c r="G243" s="17"/>
    </row>
    <row r="244" spans="1:7" ht="19.5">
      <c r="A244" s="17"/>
      <c r="B244" s="17"/>
      <c r="C244" s="11"/>
      <c r="D244" s="11"/>
      <c r="E244" s="75"/>
      <c r="F244" s="75"/>
      <c r="G244" s="17"/>
    </row>
    <row r="245" spans="1:7" ht="19.5">
      <c r="A245" s="17"/>
      <c r="B245" s="17"/>
      <c r="C245" s="17"/>
      <c r="D245" s="17"/>
      <c r="E245" s="17"/>
      <c r="F245" s="17"/>
      <c r="G245" s="17"/>
    </row>
    <row r="246" spans="1:7" ht="19.5">
      <c r="A246" s="148" t="s">
        <v>31</v>
      </c>
      <c r="B246" s="148"/>
      <c r="C246" s="148"/>
      <c r="D246" s="148"/>
      <c r="E246" s="148"/>
      <c r="F246" s="148"/>
      <c r="G246" s="148"/>
    </row>
    <row r="249" spans="1:7" ht="27.75">
      <c r="A249" s="146" t="s">
        <v>0</v>
      </c>
      <c r="B249" s="146"/>
      <c r="C249" s="146"/>
      <c r="D249" s="146"/>
      <c r="E249" s="146"/>
      <c r="F249" s="146"/>
      <c r="G249" s="146"/>
    </row>
    <row r="250" spans="1:7" ht="27.75">
      <c r="A250" s="1"/>
      <c r="B250" s="2"/>
      <c r="C250" s="2"/>
      <c r="D250" s="2"/>
      <c r="E250" s="2"/>
      <c r="F250" s="2"/>
      <c r="G250" s="2"/>
    </row>
    <row r="251" spans="1:7" ht="27.75">
      <c r="A251" s="3"/>
      <c r="B251" s="4"/>
      <c r="C251" s="146" t="s">
        <v>1</v>
      </c>
      <c r="D251" s="146"/>
      <c r="E251" s="146"/>
      <c r="F251" s="4"/>
      <c r="G251" s="4"/>
    </row>
    <row r="252" spans="1:7" ht="27.75">
      <c r="A252" s="3"/>
      <c r="B252" s="4"/>
      <c r="C252" s="147" t="s">
        <v>80</v>
      </c>
      <c r="D252" s="147"/>
      <c r="E252" s="147"/>
      <c r="F252" s="4"/>
      <c r="G252" s="4"/>
    </row>
    <row r="253" spans="1:7">
      <c r="A253" s="5"/>
      <c r="B253" s="5"/>
      <c r="C253" s="5"/>
      <c r="D253" s="5"/>
      <c r="E253" s="5"/>
      <c r="F253" s="5"/>
      <c r="G253" s="5"/>
    </row>
    <row r="254" spans="1:7" ht="19.5">
      <c r="A254" s="6" t="s">
        <v>2</v>
      </c>
      <c r="B254" s="7"/>
      <c r="C254" s="6" t="s">
        <v>3</v>
      </c>
      <c r="D254" s="7"/>
      <c r="E254" s="6" t="s">
        <v>2</v>
      </c>
      <c r="F254" s="7"/>
      <c r="G254" s="6" t="s">
        <v>3</v>
      </c>
    </row>
    <row r="255" spans="1:7" ht="19.5">
      <c r="A255" s="7"/>
      <c r="B255" s="7"/>
      <c r="C255" s="7"/>
      <c r="D255" s="7"/>
      <c r="E255" s="7"/>
      <c r="F255" s="7"/>
      <c r="G255" s="7"/>
    </row>
    <row r="256" spans="1:7" ht="19.5">
      <c r="A256" s="78" t="s">
        <v>4</v>
      </c>
      <c r="B256" s="7"/>
      <c r="C256" s="7"/>
      <c r="D256" s="7"/>
      <c r="E256" s="78" t="s">
        <v>5</v>
      </c>
      <c r="F256" s="7"/>
      <c r="G256" s="7"/>
    </row>
    <row r="257" spans="1:7" ht="19.5">
      <c r="A257" s="78" t="s">
        <v>8</v>
      </c>
      <c r="B257" s="78"/>
      <c r="C257" s="10">
        <v>100000</v>
      </c>
      <c r="D257" s="11"/>
      <c r="E257" s="78" t="s">
        <v>9</v>
      </c>
      <c r="F257" s="78"/>
      <c r="G257" s="10">
        <v>40661</v>
      </c>
    </row>
    <row r="258" spans="1:7" ht="19.5">
      <c r="A258" s="78" t="s">
        <v>10</v>
      </c>
      <c r="B258" s="78"/>
      <c r="C258" s="10">
        <v>2002826</v>
      </c>
      <c r="D258" s="11"/>
      <c r="E258" s="78" t="s">
        <v>81</v>
      </c>
      <c r="F258" s="78"/>
      <c r="G258" s="10">
        <v>5588</v>
      </c>
    </row>
    <row r="259" spans="1:7" ht="19.5">
      <c r="A259" s="78" t="s">
        <v>75</v>
      </c>
      <c r="B259" s="78"/>
      <c r="C259" s="10">
        <v>0</v>
      </c>
      <c r="D259" s="11"/>
      <c r="E259" s="12" t="s">
        <v>11</v>
      </c>
      <c r="F259" s="78"/>
      <c r="G259" s="13">
        <f>SUM(G257:G258)</f>
        <v>46249</v>
      </c>
    </row>
    <row r="260" spans="1:7" ht="19.5">
      <c r="A260" s="78" t="s">
        <v>14</v>
      </c>
      <c r="B260" s="78"/>
      <c r="C260" s="10">
        <f>505+95</f>
        <v>600</v>
      </c>
      <c r="D260" s="11"/>
      <c r="E260" s="78" t="s">
        <v>13</v>
      </c>
      <c r="F260" s="78"/>
      <c r="G260" s="11"/>
    </row>
    <row r="261" spans="1:7" ht="21.75">
      <c r="A261" s="78" t="s">
        <v>16</v>
      </c>
      <c r="B261" s="78"/>
      <c r="C261" s="10">
        <f>SUM(C257:C260)</f>
        <v>2103426</v>
      </c>
      <c r="D261" s="15"/>
      <c r="E261" s="16" t="s">
        <v>15</v>
      </c>
      <c r="F261" s="3"/>
      <c r="G261" s="10">
        <v>20000</v>
      </c>
    </row>
    <row r="262" spans="1:7" ht="21.75">
      <c r="D262" s="15"/>
      <c r="E262" s="78"/>
      <c r="F262" s="78"/>
      <c r="G262" s="11"/>
    </row>
    <row r="263" spans="1:7" ht="21.75">
      <c r="A263" s="78"/>
      <c r="B263" s="78"/>
      <c r="C263" s="15"/>
      <c r="D263" s="15"/>
      <c r="E263" s="78"/>
      <c r="F263" s="78"/>
      <c r="G263" s="15"/>
    </row>
    <row r="264" spans="1:7" ht="19.5">
      <c r="A264" s="78" t="s">
        <v>17</v>
      </c>
      <c r="B264" s="78"/>
      <c r="C264" s="11"/>
      <c r="D264" s="11"/>
      <c r="E264" s="78"/>
      <c r="F264" s="78"/>
      <c r="G264" s="11"/>
    </row>
    <row r="265" spans="1:7" ht="19.5">
      <c r="A265" s="78" t="s">
        <v>18</v>
      </c>
      <c r="B265" s="78"/>
      <c r="C265" s="11">
        <f>115775989+800800</f>
        <v>116576789</v>
      </c>
      <c r="D265" s="11"/>
      <c r="E265" s="78"/>
      <c r="F265" s="17"/>
      <c r="G265" s="11"/>
    </row>
    <row r="266" spans="1:7" ht="19.5">
      <c r="A266" s="78" t="s">
        <v>19</v>
      </c>
      <c r="B266" s="78"/>
      <c r="C266" s="18">
        <v>1146000</v>
      </c>
      <c r="D266" s="19"/>
      <c r="E266" s="20" t="s">
        <v>20</v>
      </c>
      <c r="F266" s="78"/>
      <c r="G266" s="11"/>
    </row>
    <row r="267" spans="1:7" ht="21.75">
      <c r="A267" s="21" t="s">
        <v>21</v>
      </c>
      <c r="B267" s="3"/>
      <c r="C267" s="60">
        <v>439575</v>
      </c>
      <c r="D267" s="15"/>
      <c r="E267" s="17" t="s">
        <v>22</v>
      </c>
      <c r="F267" s="78"/>
      <c r="G267" s="11">
        <f>116921989+800800</f>
        <v>117722789</v>
      </c>
    </row>
    <row r="268" spans="1:7" ht="19.5">
      <c r="A268" s="12" t="s">
        <v>23</v>
      </c>
      <c r="B268" s="78"/>
      <c r="C268" s="22">
        <f>SUM(C265:C267)</f>
        <v>118162364</v>
      </c>
      <c r="D268" s="11"/>
      <c r="E268" s="12" t="s">
        <v>24</v>
      </c>
      <c r="F268" s="78"/>
      <c r="G268" s="11">
        <v>1131675</v>
      </c>
    </row>
    <row r="269" spans="1:7" ht="21.75">
      <c r="A269" s="78"/>
      <c r="B269" s="78"/>
      <c r="C269" s="11"/>
      <c r="D269" s="15"/>
      <c r="E269" s="12" t="s">
        <v>25</v>
      </c>
      <c r="F269" s="78"/>
      <c r="G269" s="23">
        <v>1360077</v>
      </c>
    </row>
    <row r="270" spans="1:7" ht="19.5">
      <c r="A270" s="78" t="s">
        <v>26</v>
      </c>
      <c r="B270" s="78"/>
      <c r="C270" s="11"/>
      <c r="D270" s="11"/>
      <c r="E270" s="12" t="s">
        <v>11</v>
      </c>
      <c r="F270" s="78"/>
      <c r="G270" s="22">
        <f>SUM(G267:G269)</f>
        <v>120214541</v>
      </c>
    </row>
    <row r="271" spans="1:7" ht="19.5">
      <c r="A271" s="78" t="s">
        <v>27</v>
      </c>
      <c r="B271" s="78"/>
      <c r="C271" s="11">
        <v>3000</v>
      </c>
      <c r="D271" s="11"/>
      <c r="E271" s="78"/>
      <c r="F271" s="78"/>
      <c r="G271" s="11"/>
    </row>
    <row r="272" spans="1:7" ht="19.5">
      <c r="A272" s="78" t="s">
        <v>28</v>
      </c>
      <c r="B272" s="78"/>
      <c r="C272" s="11">
        <v>12000</v>
      </c>
      <c r="D272" s="11"/>
      <c r="E272" s="78"/>
      <c r="F272" s="78"/>
      <c r="G272" s="11"/>
    </row>
    <row r="273" spans="1:7" ht="19.5">
      <c r="A273" s="12" t="s">
        <v>11</v>
      </c>
      <c r="B273" s="78"/>
      <c r="C273" s="24">
        <f>SUM(C271:C272)</f>
        <v>15000</v>
      </c>
      <c r="D273" s="11"/>
      <c r="E273" s="78"/>
      <c r="F273" s="78"/>
      <c r="G273" s="11"/>
    </row>
    <row r="274" spans="1:7" ht="19.5">
      <c r="A274" s="78"/>
      <c r="B274" s="78"/>
      <c r="C274" s="11"/>
      <c r="D274" s="11"/>
      <c r="E274" s="78"/>
      <c r="F274" s="78"/>
      <c r="G274" s="11"/>
    </row>
    <row r="275" spans="1:7" ht="19.5">
      <c r="A275" s="78"/>
      <c r="B275" s="78"/>
      <c r="C275" s="11"/>
      <c r="D275" s="11"/>
      <c r="E275" s="78"/>
      <c r="F275" s="78"/>
      <c r="G275" s="11"/>
    </row>
    <row r="276" spans="1:7" ht="19.5">
      <c r="A276" s="78"/>
      <c r="B276" s="17"/>
      <c r="C276" s="11"/>
      <c r="D276" s="11"/>
      <c r="E276" s="78"/>
      <c r="F276" s="78"/>
      <c r="G276" s="11"/>
    </row>
    <row r="277" spans="1:7" ht="20.25" thickBot="1">
      <c r="A277" s="78" t="s">
        <v>29</v>
      </c>
      <c r="B277" s="17"/>
      <c r="C277" s="25">
        <f>C261+C268+C273</f>
        <v>120280790</v>
      </c>
      <c r="D277" s="11"/>
      <c r="E277" s="78" t="s">
        <v>30</v>
      </c>
      <c r="F277" s="78"/>
      <c r="G277" s="25">
        <f>G259+G261+G264+G270</f>
        <v>120280790</v>
      </c>
    </row>
    <row r="278" spans="1:7" ht="20.25" thickTop="1">
      <c r="A278" s="17"/>
      <c r="B278" s="17"/>
      <c r="C278" s="11"/>
      <c r="D278" s="11"/>
      <c r="E278" s="78"/>
      <c r="F278" s="78"/>
      <c r="G278" s="17"/>
    </row>
    <row r="279" spans="1:7" ht="19.5">
      <c r="A279" s="17"/>
      <c r="B279" s="17"/>
      <c r="C279" s="11"/>
      <c r="D279" s="11"/>
      <c r="E279" s="78"/>
      <c r="F279" s="78"/>
      <c r="G279" s="17"/>
    </row>
    <row r="280" spans="1:7" ht="19.5">
      <c r="A280" s="17"/>
      <c r="B280" s="17"/>
      <c r="C280" s="11"/>
      <c r="D280" s="11"/>
      <c r="E280" s="78"/>
      <c r="F280" s="78"/>
      <c r="G280" s="17"/>
    </row>
    <row r="281" spans="1:7" ht="19.5">
      <c r="A281" s="17"/>
      <c r="B281" s="17"/>
      <c r="C281" s="17"/>
      <c r="D281" s="17"/>
      <c r="E281" s="17"/>
      <c r="F281" s="17"/>
      <c r="G281" s="17"/>
    </row>
    <row r="282" spans="1:7" ht="19.5">
      <c r="A282" s="148" t="s">
        <v>31</v>
      </c>
      <c r="B282" s="148"/>
      <c r="C282" s="148"/>
      <c r="D282" s="148"/>
      <c r="E282" s="148"/>
      <c r="F282" s="148"/>
      <c r="G282" s="148"/>
    </row>
    <row r="284" spans="1:7" ht="27.75">
      <c r="A284" s="146" t="s">
        <v>0</v>
      </c>
      <c r="B284" s="146"/>
      <c r="C284" s="146"/>
      <c r="D284" s="146"/>
      <c r="E284" s="146"/>
      <c r="F284" s="146"/>
      <c r="G284" s="146"/>
    </row>
    <row r="285" spans="1:7" ht="27.75">
      <c r="A285" s="1"/>
      <c r="B285" s="2"/>
      <c r="C285" s="2"/>
      <c r="D285" s="2"/>
      <c r="E285" s="2"/>
      <c r="F285" s="2"/>
      <c r="G285" s="2"/>
    </row>
    <row r="286" spans="1:7" ht="27.75">
      <c r="A286" s="3"/>
      <c r="B286" s="4"/>
      <c r="C286" s="146" t="s">
        <v>1</v>
      </c>
      <c r="D286" s="146"/>
      <c r="E286" s="146"/>
      <c r="F286" s="4"/>
      <c r="G286" s="4"/>
    </row>
    <row r="287" spans="1:7" ht="27.75">
      <c r="A287" s="3"/>
      <c r="B287" s="4"/>
      <c r="C287" s="147" t="s">
        <v>84</v>
      </c>
      <c r="D287" s="147"/>
      <c r="E287" s="147"/>
      <c r="F287" s="4"/>
      <c r="G287" s="4"/>
    </row>
    <row r="288" spans="1:7">
      <c r="A288" s="5"/>
      <c r="B288" s="5"/>
      <c r="C288" s="5"/>
      <c r="D288" s="5"/>
      <c r="E288" s="5"/>
      <c r="F288" s="5"/>
      <c r="G288" s="5"/>
    </row>
    <row r="289" spans="1:7" ht="19.5">
      <c r="A289" s="6" t="s">
        <v>2</v>
      </c>
      <c r="B289" s="7"/>
      <c r="C289" s="6" t="s">
        <v>3</v>
      </c>
      <c r="D289" s="7"/>
      <c r="E289" s="6" t="s">
        <v>2</v>
      </c>
      <c r="F289" s="7"/>
      <c r="G289" s="6" t="s">
        <v>3</v>
      </c>
    </row>
    <row r="290" spans="1:7" ht="19.5">
      <c r="A290" s="7"/>
      <c r="B290" s="7"/>
      <c r="C290" s="7"/>
      <c r="D290" s="7"/>
      <c r="E290" s="7"/>
      <c r="F290" s="7"/>
      <c r="G290" s="7"/>
    </row>
    <row r="291" spans="1:7" ht="19.5">
      <c r="A291" s="81" t="s">
        <v>4</v>
      </c>
      <c r="B291" s="7"/>
      <c r="C291" s="7"/>
      <c r="D291" s="7"/>
      <c r="E291" s="81" t="s">
        <v>5</v>
      </c>
      <c r="F291" s="7"/>
      <c r="G291" s="7"/>
    </row>
    <row r="292" spans="1:7" ht="19.5">
      <c r="A292" s="81" t="s">
        <v>8</v>
      </c>
      <c r="B292" s="81"/>
      <c r="C292" s="10">
        <v>100000</v>
      </c>
      <c r="D292" s="11"/>
      <c r="E292" s="81" t="s">
        <v>9</v>
      </c>
      <c r="F292" s="81"/>
      <c r="G292" s="10">
        <v>47575</v>
      </c>
    </row>
    <row r="293" spans="1:7" ht="19.5">
      <c r="A293" s="81" t="s">
        <v>10</v>
      </c>
      <c r="B293" s="81"/>
      <c r="C293" s="10">
        <v>1834009</v>
      </c>
      <c r="D293" s="11"/>
      <c r="E293" s="81" t="s">
        <v>81</v>
      </c>
      <c r="F293" s="81"/>
      <c r="G293" s="10">
        <v>0</v>
      </c>
    </row>
    <row r="294" spans="1:7" ht="19.5">
      <c r="A294" s="81" t="s">
        <v>75</v>
      </c>
      <c r="B294" s="81"/>
      <c r="C294" s="10">
        <v>0</v>
      </c>
      <c r="D294" s="11"/>
      <c r="E294" s="12" t="s">
        <v>11</v>
      </c>
      <c r="F294" s="81"/>
      <c r="G294" s="13">
        <f>SUM(G292:G293)</f>
        <v>47575</v>
      </c>
    </row>
    <row r="295" spans="1:7" ht="19.5">
      <c r="A295" s="81" t="s">
        <v>14</v>
      </c>
      <c r="B295" s="81"/>
      <c r="C295" s="10">
        <f>505+95</f>
        <v>600</v>
      </c>
      <c r="D295" s="11"/>
      <c r="E295" s="81" t="s">
        <v>13</v>
      </c>
      <c r="F295" s="81"/>
      <c r="G295" s="11"/>
    </row>
    <row r="296" spans="1:7" ht="21.75">
      <c r="A296" s="81" t="s">
        <v>16</v>
      </c>
      <c r="B296" s="81"/>
      <c r="C296" s="10">
        <f>SUM(C292:C295)</f>
        <v>1934609</v>
      </c>
      <c r="D296" s="15"/>
      <c r="E296" s="16" t="s">
        <v>15</v>
      </c>
      <c r="F296" s="3"/>
      <c r="G296" s="10">
        <v>20000</v>
      </c>
    </row>
    <row r="297" spans="1:7" ht="21.75">
      <c r="D297" s="15"/>
      <c r="E297" s="81"/>
      <c r="F297" s="81"/>
      <c r="G297" s="11"/>
    </row>
    <row r="298" spans="1:7" ht="21.75">
      <c r="A298" s="81"/>
      <c r="B298" s="81"/>
      <c r="C298" s="15"/>
      <c r="D298" s="15"/>
      <c r="E298" s="81"/>
      <c r="F298" s="81"/>
      <c r="G298" s="15"/>
    </row>
    <row r="299" spans="1:7" ht="19.5">
      <c r="A299" s="81" t="s">
        <v>17</v>
      </c>
      <c r="B299" s="81"/>
      <c r="C299" s="11"/>
      <c r="D299" s="11"/>
      <c r="E299" s="81"/>
      <c r="F299" s="81"/>
      <c r="G299" s="11"/>
    </row>
    <row r="300" spans="1:7" ht="19.5">
      <c r="A300" s="81" t="s">
        <v>18</v>
      </c>
      <c r="B300" s="81"/>
      <c r="C300" s="11">
        <f>115775989+800800</f>
        <v>116576789</v>
      </c>
      <c r="D300" s="11"/>
      <c r="E300" s="81"/>
      <c r="F300" s="17"/>
      <c r="G300" s="11"/>
    </row>
    <row r="301" spans="1:7" ht="19.5">
      <c r="A301" s="81" t="s">
        <v>19</v>
      </c>
      <c r="B301" s="81"/>
      <c r="C301" s="18">
        <v>1146000</v>
      </c>
      <c r="D301" s="19"/>
      <c r="E301" s="20" t="s">
        <v>20</v>
      </c>
      <c r="F301" s="81"/>
      <c r="G301" s="11"/>
    </row>
    <row r="302" spans="1:7" ht="21.75">
      <c r="A302" s="21" t="s">
        <v>21</v>
      </c>
      <c r="B302" s="3"/>
      <c r="C302" s="60">
        <v>452463</v>
      </c>
      <c r="D302" s="15"/>
      <c r="E302" s="17" t="s">
        <v>22</v>
      </c>
      <c r="F302" s="81"/>
      <c r="G302" s="11">
        <f>116921989+800800</f>
        <v>117722789</v>
      </c>
    </row>
    <row r="303" spans="1:7" ht="19.5">
      <c r="A303" s="12" t="s">
        <v>23</v>
      </c>
      <c r="B303" s="81"/>
      <c r="C303" s="22">
        <f>SUM(C300:C302)</f>
        <v>118175252</v>
      </c>
      <c r="D303" s="11"/>
      <c r="E303" s="12" t="s">
        <v>24</v>
      </c>
      <c r="F303" s="81"/>
      <c r="G303" s="11">
        <v>1131675</v>
      </c>
    </row>
    <row r="304" spans="1:7" ht="21.75">
      <c r="A304" s="81"/>
      <c r="B304" s="81"/>
      <c r="C304" s="11"/>
      <c r="D304" s="15"/>
      <c r="E304" s="12" t="s">
        <v>25</v>
      </c>
      <c r="F304" s="81"/>
      <c r="G304" s="23">
        <v>1202822</v>
      </c>
    </row>
    <row r="305" spans="1:7" ht="19.5">
      <c r="A305" s="81" t="s">
        <v>26</v>
      </c>
      <c r="B305" s="81"/>
      <c r="C305" s="11"/>
      <c r="D305" s="11"/>
      <c r="E305" s="12" t="s">
        <v>11</v>
      </c>
      <c r="F305" s="81"/>
      <c r="G305" s="22">
        <f>SUM(G302:G304)</f>
        <v>120057286</v>
      </c>
    </row>
    <row r="306" spans="1:7" ht="19.5">
      <c r="A306" s="81" t="s">
        <v>27</v>
      </c>
      <c r="B306" s="81"/>
      <c r="C306" s="11">
        <v>3000</v>
      </c>
      <c r="D306" s="11"/>
      <c r="E306" s="81"/>
      <c r="F306" s="81"/>
      <c r="G306" s="11"/>
    </row>
    <row r="307" spans="1:7" ht="19.5">
      <c r="A307" s="81" t="s">
        <v>28</v>
      </c>
      <c r="B307" s="81"/>
      <c r="C307" s="11">
        <v>12000</v>
      </c>
      <c r="D307" s="11"/>
      <c r="E307" s="81"/>
      <c r="F307" s="81"/>
      <c r="G307" s="11"/>
    </row>
    <row r="308" spans="1:7" ht="19.5">
      <c r="A308" s="12" t="s">
        <v>11</v>
      </c>
      <c r="B308" s="81"/>
      <c r="C308" s="24">
        <f>SUM(C306:C307)</f>
        <v>15000</v>
      </c>
      <c r="D308" s="11"/>
      <c r="E308" s="81"/>
      <c r="F308" s="81"/>
      <c r="G308" s="11"/>
    </row>
    <row r="309" spans="1:7" ht="19.5">
      <c r="A309" s="81"/>
      <c r="B309" s="81"/>
      <c r="C309" s="11"/>
      <c r="D309" s="11"/>
      <c r="E309" s="81"/>
      <c r="F309" s="81"/>
      <c r="G309" s="11"/>
    </row>
    <row r="310" spans="1:7" ht="19.5">
      <c r="A310" s="81"/>
      <c r="B310" s="81"/>
      <c r="C310" s="11"/>
      <c r="D310" s="11"/>
      <c r="E310" s="81"/>
      <c r="F310" s="81"/>
      <c r="G310" s="11"/>
    </row>
    <row r="311" spans="1:7" ht="19.5">
      <c r="A311" s="81"/>
      <c r="B311" s="17"/>
      <c r="C311" s="11"/>
      <c r="D311" s="11"/>
      <c r="E311" s="81"/>
      <c r="F311" s="81"/>
      <c r="G311" s="11"/>
    </row>
    <row r="312" spans="1:7" ht="20.25" thickBot="1">
      <c r="A312" s="81" t="s">
        <v>29</v>
      </c>
      <c r="B312" s="17"/>
      <c r="C312" s="25">
        <f>C296+C303+C308</f>
        <v>120124861</v>
      </c>
      <c r="D312" s="11"/>
      <c r="E312" s="81" t="s">
        <v>30</v>
      </c>
      <c r="F312" s="81"/>
      <c r="G312" s="25">
        <f>G294+G296+G299+G305</f>
        <v>120124861</v>
      </c>
    </row>
    <row r="313" spans="1:7" ht="20.25" thickTop="1">
      <c r="A313" s="17"/>
      <c r="B313" s="17"/>
      <c r="C313" s="11"/>
      <c r="D313" s="11"/>
      <c r="E313" s="81"/>
      <c r="F313" s="81"/>
      <c r="G313" s="17"/>
    </row>
    <row r="314" spans="1:7" ht="19.5">
      <c r="A314" s="17"/>
      <c r="B314" s="17"/>
      <c r="C314" s="11"/>
      <c r="D314" s="11"/>
      <c r="E314" s="81"/>
      <c r="F314" s="81"/>
      <c r="G314" s="17"/>
    </row>
    <row r="315" spans="1:7" ht="19.5">
      <c r="A315" s="17"/>
      <c r="B315" s="17"/>
      <c r="C315" s="11"/>
      <c r="D315" s="11"/>
      <c r="E315" s="81"/>
      <c r="F315" s="81"/>
      <c r="G315" s="17"/>
    </row>
    <row r="316" spans="1:7" ht="19.5">
      <c r="A316" s="17"/>
      <c r="B316" s="17"/>
      <c r="C316" s="17"/>
      <c r="D316" s="17"/>
      <c r="E316" s="17"/>
      <c r="F316" s="17"/>
      <c r="G316" s="17"/>
    </row>
    <row r="317" spans="1:7" ht="19.5">
      <c r="A317" s="148" t="s">
        <v>31</v>
      </c>
      <c r="B317" s="148"/>
      <c r="C317" s="148"/>
      <c r="D317" s="148"/>
      <c r="E317" s="148"/>
      <c r="F317" s="148"/>
      <c r="G317" s="148"/>
    </row>
    <row r="319" spans="1:7" ht="27.75">
      <c r="A319" s="146" t="s">
        <v>0</v>
      </c>
      <c r="B319" s="146"/>
      <c r="C319" s="146"/>
      <c r="D319" s="146"/>
      <c r="E319" s="146"/>
      <c r="F319" s="146"/>
      <c r="G319" s="146"/>
    </row>
    <row r="320" spans="1:7" ht="27.75">
      <c r="A320" s="1"/>
      <c r="B320" s="2"/>
      <c r="C320" s="2"/>
      <c r="D320" s="2"/>
      <c r="E320" s="2"/>
      <c r="F320" s="2"/>
      <c r="G320" s="2"/>
    </row>
    <row r="321" spans="1:7" ht="27.75">
      <c r="A321" s="3"/>
      <c r="B321" s="4"/>
      <c r="C321" s="146" t="s">
        <v>1</v>
      </c>
      <c r="D321" s="146"/>
      <c r="E321" s="146"/>
      <c r="F321" s="4"/>
      <c r="G321" s="4"/>
    </row>
    <row r="322" spans="1:7" ht="27.75">
      <c r="A322" s="3"/>
      <c r="B322" s="4"/>
      <c r="C322" s="147" t="s">
        <v>89</v>
      </c>
      <c r="D322" s="147"/>
      <c r="E322" s="147"/>
      <c r="F322" s="4"/>
      <c r="G322" s="4"/>
    </row>
    <row r="323" spans="1:7">
      <c r="A323" s="5"/>
      <c r="B323" s="5"/>
      <c r="C323" s="5"/>
      <c r="D323" s="5"/>
      <c r="E323" s="5"/>
      <c r="F323" s="5"/>
      <c r="G323" s="5"/>
    </row>
    <row r="324" spans="1:7" ht="19.5">
      <c r="A324" s="6" t="s">
        <v>2</v>
      </c>
      <c r="B324" s="7"/>
      <c r="C324" s="6" t="s">
        <v>3</v>
      </c>
      <c r="D324" s="7"/>
      <c r="E324" s="6" t="s">
        <v>2</v>
      </c>
      <c r="F324" s="7"/>
      <c r="G324" s="6" t="s">
        <v>3</v>
      </c>
    </row>
    <row r="325" spans="1:7" ht="19.5">
      <c r="A325" s="7"/>
      <c r="B325" s="7"/>
      <c r="C325" s="7"/>
      <c r="D325" s="7"/>
      <c r="E325" s="7"/>
      <c r="F325" s="7"/>
      <c r="G325" s="7"/>
    </row>
    <row r="326" spans="1:7" ht="19.5">
      <c r="A326" s="87" t="s">
        <v>4</v>
      </c>
      <c r="B326" s="7"/>
      <c r="C326" s="7"/>
      <c r="D326" s="7"/>
      <c r="E326" s="87" t="s">
        <v>5</v>
      </c>
      <c r="F326" s="7"/>
      <c r="G326" s="7"/>
    </row>
    <row r="327" spans="1:7" ht="19.5">
      <c r="A327" s="9" t="s">
        <v>90</v>
      </c>
      <c r="C327" s="90">
        <v>27000</v>
      </c>
      <c r="D327" s="11"/>
      <c r="E327" s="87" t="s">
        <v>9</v>
      </c>
      <c r="F327" s="87"/>
      <c r="G327" s="10">
        <v>32880</v>
      </c>
    </row>
    <row r="328" spans="1:7" ht="19.5">
      <c r="A328" s="87" t="s">
        <v>8</v>
      </c>
      <c r="B328" s="87"/>
      <c r="C328" s="10">
        <v>100000</v>
      </c>
      <c r="D328" s="11"/>
      <c r="E328" s="87" t="s">
        <v>81</v>
      </c>
      <c r="F328" s="87"/>
      <c r="G328" s="10">
        <v>0</v>
      </c>
    </row>
    <row r="329" spans="1:7" ht="19.5">
      <c r="A329" s="87" t="s">
        <v>10</v>
      </c>
      <c r="B329" s="87"/>
      <c r="C329" s="10">
        <v>1745031</v>
      </c>
      <c r="D329" s="11"/>
      <c r="E329" s="12" t="s">
        <v>11</v>
      </c>
      <c r="F329" s="87"/>
      <c r="G329" s="13">
        <f>SUM(G327:G328)</f>
        <v>32880</v>
      </c>
    </row>
    <row r="330" spans="1:7" ht="19.5">
      <c r="A330" s="87" t="s">
        <v>75</v>
      </c>
      <c r="B330" s="87"/>
      <c r="C330" s="10">
        <v>0</v>
      </c>
      <c r="D330" s="11"/>
      <c r="E330" s="87" t="s">
        <v>13</v>
      </c>
      <c r="F330" s="87"/>
      <c r="G330" s="11"/>
    </row>
    <row r="331" spans="1:7" ht="21.75">
      <c r="A331" s="87" t="s">
        <v>14</v>
      </c>
      <c r="B331" s="87"/>
      <c r="C331" s="10">
        <f>505+95</f>
        <v>600</v>
      </c>
      <c r="D331" s="15"/>
      <c r="E331" s="16" t="s">
        <v>15</v>
      </c>
      <c r="F331" s="3"/>
      <c r="G331" s="10">
        <v>20000</v>
      </c>
    </row>
    <row r="332" spans="1:7" ht="21.75">
      <c r="A332" s="87" t="s">
        <v>16</v>
      </c>
      <c r="B332" s="87"/>
      <c r="C332" s="10">
        <f>SUM(C327:C331)</f>
        <v>1872631</v>
      </c>
      <c r="D332" s="15"/>
      <c r="E332" s="91" t="s">
        <v>91</v>
      </c>
      <c r="F332" s="87"/>
      <c r="G332" s="10">
        <v>27000</v>
      </c>
    </row>
    <row r="333" spans="1:7" ht="21.75">
      <c r="A333" s="87"/>
      <c r="B333" s="87"/>
      <c r="C333" s="15"/>
      <c r="D333" s="15"/>
      <c r="E333" s="87"/>
      <c r="F333" s="87"/>
      <c r="G333" s="15"/>
    </row>
    <row r="334" spans="1:7" ht="19.5">
      <c r="A334" s="87" t="s">
        <v>17</v>
      </c>
      <c r="B334" s="87"/>
      <c r="C334" s="11"/>
      <c r="D334" s="11"/>
      <c r="E334" s="87"/>
      <c r="F334" s="87"/>
      <c r="G334" s="11"/>
    </row>
    <row r="335" spans="1:7" ht="19.5">
      <c r="A335" s="87" t="s">
        <v>18</v>
      </c>
      <c r="B335" s="87"/>
      <c r="C335" s="11">
        <f>115775989+800800</f>
        <v>116576789</v>
      </c>
      <c r="D335" s="11"/>
      <c r="E335" s="87"/>
      <c r="F335" s="17"/>
      <c r="G335" s="11"/>
    </row>
    <row r="336" spans="1:7" ht="19.5">
      <c r="A336" s="87" t="s">
        <v>19</v>
      </c>
      <c r="B336" s="87"/>
      <c r="C336" s="18">
        <v>1146000</v>
      </c>
      <c r="D336" s="19"/>
      <c r="E336" s="20" t="s">
        <v>20</v>
      </c>
      <c r="F336" s="87"/>
      <c r="G336" s="11"/>
    </row>
    <row r="337" spans="1:7" ht="21.75">
      <c r="A337" s="21" t="s">
        <v>21</v>
      </c>
      <c r="B337" s="3"/>
      <c r="C337" s="60">
        <v>452463</v>
      </c>
      <c r="D337" s="15"/>
      <c r="E337" s="17" t="s">
        <v>22</v>
      </c>
      <c r="F337" s="87"/>
      <c r="G337" s="11">
        <f>116921989+800800</f>
        <v>117722789</v>
      </c>
    </row>
    <row r="338" spans="1:7" ht="19.5">
      <c r="A338" s="12" t="s">
        <v>23</v>
      </c>
      <c r="B338" s="87"/>
      <c r="C338" s="22">
        <f>SUM(C335:C337)</f>
        <v>118175252</v>
      </c>
      <c r="D338" s="11"/>
      <c r="E338" s="12" t="s">
        <v>24</v>
      </c>
      <c r="F338" s="87"/>
      <c r="G338" s="11">
        <v>1119675</v>
      </c>
    </row>
    <row r="339" spans="1:7" ht="21.75">
      <c r="A339" s="87"/>
      <c r="B339" s="87"/>
      <c r="C339" s="11"/>
      <c r="D339" s="15"/>
      <c r="E339" s="12" t="s">
        <v>25</v>
      </c>
      <c r="F339" s="87"/>
      <c r="G339" s="23">
        <v>1128539</v>
      </c>
    </row>
    <row r="340" spans="1:7" ht="19.5">
      <c r="A340" s="87" t="s">
        <v>26</v>
      </c>
      <c r="B340" s="87"/>
      <c r="C340" s="11"/>
      <c r="D340" s="11"/>
      <c r="E340" s="12" t="s">
        <v>11</v>
      </c>
      <c r="F340" s="87"/>
      <c r="G340" s="22">
        <f>SUM(G337:G339)</f>
        <v>119971003</v>
      </c>
    </row>
    <row r="341" spans="1:7" ht="19.5">
      <c r="A341" s="87" t="s">
        <v>27</v>
      </c>
      <c r="B341" s="87"/>
      <c r="C341" s="11">
        <v>3000</v>
      </c>
      <c r="D341" s="11"/>
      <c r="E341" s="87"/>
      <c r="F341" s="87"/>
      <c r="G341" s="11"/>
    </row>
    <row r="342" spans="1:7" ht="19.5">
      <c r="A342" s="12" t="s">
        <v>11</v>
      </c>
      <c r="B342" s="87"/>
      <c r="C342" s="24">
        <f>SUM(C341:C341)</f>
        <v>3000</v>
      </c>
      <c r="D342" s="11"/>
      <c r="E342" s="87"/>
      <c r="F342" s="87"/>
      <c r="G342" s="11"/>
    </row>
    <row r="343" spans="1:7" ht="19.5">
      <c r="A343" s="87"/>
      <c r="B343" s="87"/>
      <c r="C343" s="11"/>
      <c r="D343" s="11"/>
      <c r="E343" s="87"/>
      <c r="F343" s="87"/>
      <c r="G343" s="11"/>
    </row>
    <row r="344" spans="1:7" ht="19.5">
      <c r="A344" s="87"/>
      <c r="B344" s="87"/>
      <c r="C344" s="11"/>
      <c r="D344" s="11"/>
      <c r="E344" s="87"/>
      <c r="F344" s="87"/>
      <c r="G344" s="11"/>
    </row>
    <row r="345" spans="1:7" ht="19.5">
      <c r="A345" s="87"/>
      <c r="B345" s="17"/>
      <c r="C345" s="11"/>
      <c r="D345" s="11"/>
      <c r="E345" s="87"/>
      <c r="F345" s="87"/>
      <c r="G345" s="11"/>
    </row>
    <row r="346" spans="1:7" ht="20.25" thickBot="1">
      <c r="A346" s="87" t="s">
        <v>29</v>
      </c>
      <c r="B346" s="17"/>
      <c r="C346" s="25">
        <f>C332+C338+C342</f>
        <v>120050883</v>
      </c>
      <c r="D346" s="11"/>
      <c r="E346" s="87" t="s">
        <v>30</v>
      </c>
      <c r="F346" s="87"/>
      <c r="G346" s="25">
        <f>G329+G331+G332+G334+G340</f>
        <v>120050883</v>
      </c>
    </row>
    <row r="347" spans="1:7" ht="20.25" thickTop="1">
      <c r="A347" s="17"/>
      <c r="B347" s="17"/>
      <c r="C347" s="11"/>
      <c r="D347" s="11"/>
      <c r="E347" s="87"/>
      <c r="F347" s="87"/>
      <c r="G347" s="17"/>
    </row>
    <row r="348" spans="1:7" ht="19.5">
      <c r="A348" s="17"/>
      <c r="B348" s="17"/>
      <c r="C348" s="11"/>
      <c r="D348" s="11"/>
      <c r="E348" s="87"/>
      <c r="F348" s="87"/>
      <c r="G348" s="17"/>
    </row>
    <row r="349" spans="1:7" ht="19.5">
      <c r="A349" s="17"/>
      <c r="B349" s="17"/>
      <c r="C349" s="11"/>
      <c r="D349" s="11"/>
      <c r="E349" s="87"/>
      <c r="F349" s="87"/>
      <c r="G349" s="17"/>
    </row>
    <row r="350" spans="1:7" ht="19.5">
      <c r="A350" s="17"/>
      <c r="B350" s="17"/>
      <c r="C350" s="17"/>
      <c r="D350" s="17"/>
      <c r="E350" s="17"/>
      <c r="F350" s="17"/>
      <c r="G350" s="17"/>
    </row>
    <row r="351" spans="1:7" ht="19.5">
      <c r="A351" s="148" t="s">
        <v>31</v>
      </c>
      <c r="B351" s="148"/>
      <c r="C351" s="148"/>
      <c r="D351" s="148"/>
      <c r="E351" s="148"/>
      <c r="F351" s="148"/>
      <c r="G351" s="148"/>
    </row>
    <row r="353" spans="1:7" ht="27.75">
      <c r="A353" s="146" t="s">
        <v>0</v>
      </c>
      <c r="B353" s="146"/>
      <c r="C353" s="146"/>
      <c r="D353" s="146"/>
      <c r="E353" s="146"/>
      <c r="F353" s="146"/>
      <c r="G353" s="146"/>
    </row>
    <row r="354" spans="1:7" ht="27.75">
      <c r="A354" s="1"/>
      <c r="B354" s="2"/>
      <c r="C354" s="2"/>
      <c r="D354" s="2"/>
      <c r="E354" s="2"/>
      <c r="F354" s="2"/>
      <c r="G354" s="2"/>
    </row>
    <row r="355" spans="1:7" ht="27.75">
      <c r="A355" s="3"/>
      <c r="B355" s="4"/>
      <c r="C355" s="146" t="s">
        <v>1</v>
      </c>
      <c r="D355" s="146"/>
      <c r="E355" s="146"/>
      <c r="F355" s="4"/>
      <c r="G355" s="4"/>
    </row>
    <row r="356" spans="1:7" ht="27.75">
      <c r="A356" s="3"/>
      <c r="B356" s="4"/>
      <c r="C356" s="147" t="s">
        <v>92</v>
      </c>
      <c r="D356" s="147"/>
      <c r="E356" s="147"/>
      <c r="F356" s="4"/>
      <c r="G356" s="4"/>
    </row>
    <row r="357" spans="1:7">
      <c r="A357" s="5"/>
      <c r="B357" s="5"/>
      <c r="C357" s="5"/>
      <c r="D357" s="5"/>
      <c r="E357" s="5"/>
      <c r="F357" s="5"/>
      <c r="G357" s="5"/>
    </row>
    <row r="358" spans="1:7" ht="19.5">
      <c r="A358" s="6" t="s">
        <v>2</v>
      </c>
      <c r="B358" s="7"/>
      <c r="C358" s="6" t="s">
        <v>3</v>
      </c>
      <c r="D358" s="7"/>
      <c r="E358" s="6" t="s">
        <v>2</v>
      </c>
      <c r="F358" s="7"/>
      <c r="G358" s="6" t="s">
        <v>3</v>
      </c>
    </row>
    <row r="359" spans="1:7" ht="19.5">
      <c r="A359" s="7"/>
      <c r="B359" s="7"/>
      <c r="C359" s="7"/>
      <c r="D359" s="7"/>
      <c r="E359" s="7"/>
      <c r="F359" s="7"/>
      <c r="G359" s="7"/>
    </row>
    <row r="360" spans="1:7" ht="19.5">
      <c r="A360" s="92" t="s">
        <v>4</v>
      </c>
      <c r="B360" s="7"/>
      <c r="C360" s="7"/>
      <c r="D360" s="7"/>
      <c r="E360" s="92" t="s">
        <v>5</v>
      </c>
      <c r="F360" s="7"/>
      <c r="G360" s="7"/>
    </row>
    <row r="361" spans="1:7" ht="19.5">
      <c r="A361" s="9" t="s">
        <v>90</v>
      </c>
      <c r="C361" s="90">
        <v>0</v>
      </c>
      <c r="D361" s="11"/>
      <c r="E361" s="92" t="s">
        <v>9</v>
      </c>
      <c r="F361" s="92"/>
      <c r="G361" s="10">
        <v>92943</v>
      </c>
    </row>
    <row r="362" spans="1:7" ht="19.5">
      <c r="A362" s="92" t="s">
        <v>8</v>
      </c>
      <c r="B362" s="92"/>
      <c r="C362" s="10">
        <v>100000</v>
      </c>
      <c r="D362" s="11"/>
      <c r="E362" s="92" t="s">
        <v>81</v>
      </c>
      <c r="F362" s="92"/>
      <c r="G362" s="10">
        <v>0</v>
      </c>
    </row>
    <row r="363" spans="1:7" ht="19.5">
      <c r="A363" s="92" t="s">
        <v>10</v>
      </c>
      <c r="B363" s="92"/>
      <c r="C363" s="10">
        <v>1712664</v>
      </c>
      <c r="D363" s="11"/>
      <c r="E363" s="12" t="s">
        <v>11</v>
      </c>
      <c r="F363" s="92"/>
      <c r="G363" s="13">
        <f>SUM(G361:G362)</f>
        <v>92943</v>
      </c>
    </row>
    <row r="364" spans="1:7" ht="19.5">
      <c r="A364" s="92" t="s">
        <v>75</v>
      </c>
      <c r="B364" s="92"/>
      <c r="C364" s="10">
        <v>0</v>
      </c>
      <c r="D364" s="11"/>
      <c r="E364" s="92" t="s">
        <v>13</v>
      </c>
      <c r="F364" s="92"/>
      <c r="G364" s="11"/>
    </row>
    <row r="365" spans="1:7" ht="21.75">
      <c r="A365" s="92" t="s">
        <v>14</v>
      </c>
      <c r="B365" s="92"/>
      <c r="C365" s="10">
        <f>505+95</f>
        <v>600</v>
      </c>
      <c r="D365" s="15"/>
      <c r="E365" s="16" t="s">
        <v>15</v>
      </c>
      <c r="F365" s="3"/>
      <c r="G365" s="10">
        <v>30000</v>
      </c>
    </row>
    <row r="366" spans="1:7" ht="21.75">
      <c r="A366" s="92" t="s">
        <v>16</v>
      </c>
      <c r="B366" s="92"/>
      <c r="C366" s="10">
        <f>SUM(C361:C365)</f>
        <v>1813264</v>
      </c>
      <c r="D366" s="15"/>
      <c r="E366" s="91" t="s">
        <v>91</v>
      </c>
      <c r="F366" s="92"/>
      <c r="G366" s="10">
        <v>27000</v>
      </c>
    </row>
    <row r="367" spans="1:7" ht="21.75">
      <c r="A367" s="92"/>
      <c r="B367" s="92"/>
      <c r="C367" s="15"/>
      <c r="D367" s="15"/>
      <c r="E367" s="92"/>
      <c r="F367" s="92"/>
      <c r="G367" s="15"/>
    </row>
    <row r="368" spans="1:7" ht="19.5">
      <c r="A368" s="92" t="s">
        <v>17</v>
      </c>
      <c r="B368" s="92"/>
      <c r="C368" s="11"/>
      <c r="D368" s="11"/>
      <c r="E368" s="92"/>
      <c r="F368" s="92"/>
      <c r="G368" s="11"/>
    </row>
    <row r="369" spans="1:7" ht="19.5">
      <c r="A369" s="92" t="s">
        <v>18</v>
      </c>
      <c r="B369" s="92"/>
      <c r="C369" s="11">
        <f>115775989+800800</f>
        <v>116576789</v>
      </c>
      <c r="D369" s="11"/>
      <c r="E369" s="92"/>
      <c r="F369" s="17"/>
      <c r="G369" s="11"/>
    </row>
    <row r="370" spans="1:7" ht="19.5">
      <c r="A370" s="92" t="s">
        <v>19</v>
      </c>
      <c r="B370" s="92"/>
      <c r="C370" s="18">
        <v>1146000</v>
      </c>
      <c r="D370" s="19"/>
      <c r="E370" s="20" t="s">
        <v>20</v>
      </c>
      <c r="F370" s="92"/>
      <c r="G370" s="11"/>
    </row>
    <row r="371" spans="1:7" ht="21.75">
      <c r="A371" s="21" t="s">
        <v>21</v>
      </c>
      <c r="B371" s="3"/>
      <c r="C371" s="60">
        <v>452463</v>
      </c>
      <c r="D371" s="15"/>
      <c r="E371" s="17" t="s">
        <v>22</v>
      </c>
      <c r="F371" s="92"/>
      <c r="G371" s="11">
        <f>116921989+800800</f>
        <v>117722789</v>
      </c>
    </row>
    <row r="372" spans="1:7" ht="19.5">
      <c r="A372" s="12" t="s">
        <v>23</v>
      </c>
      <c r="B372" s="92"/>
      <c r="C372" s="22">
        <f>SUM(C369:C371)</f>
        <v>118175252</v>
      </c>
      <c r="D372" s="11"/>
      <c r="E372" s="12" t="s">
        <v>24</v>
      </c>
      <c r="F372" s="92"/>
      <c r="G372" s="11">
        <v>1119675</v>
      </c>
    </row>
    <row r="373" spans="1:7" ht="21.75">
      <c r="A373" s="92"/>
      <c r="B373" s="92"/>
      <c r="C373" s="11"/>
      <c r="D373" s="15"/>
      <c r="E373" s="12" t="s">
        <v>25</v>
      </c>
      <c r="F373" s="92"/>
      <c r="G373" s="23">
        <v>999109</v>
      </c>
    </row>
    <row r="374" spans="1:7" ht="19.5">
      <c r="A374" s="92" t="s">
        <v>26</v>
      </c>
      <c r="B374" s="92"/>
      <c r="C374" s="11"/>
      <c r="D374" s="11"/>
      <c r="E374" s="12" t="s">
        <v>11</v>
      </c>
      <c r="F374" s="92"/>
      <c r="G374" s="22">
        <f>SUM(G371:G373)</f>
        <v>119841573</v>
      </c>
    </row>
    <row r="375" spans="1:7" ht="19.5">
      <c r="A375" s="92" t="s">
        <v>27</v>
      </c>
      <c r="B375" s="92"/>
      <c r="C375" s="11">
        <v>3000</v>
      </c>
      <c r="D375" s="11"/>
      <c r="E375" s="92"/>
      <c r="F375" s="92"/>
      <c r="G375" s="11"/>
    </row>
    <row r="376" spans="1:7" ht="19.5">
      <c r="A376" s="12" t="s">
        <v>11</v>
      </c>
      <c r="B376" s="92"/>
      <c r="C376" s="24">
        <f>SUM(C375:C375)</f>
        <v>3000</v>
      </c>
      <c r="D376" s="11"/>
      <c r="E376" s="92"/>
      <c r="F376" s="92"/>
      <c r="G376" s="11"/>
    </row>
    <row r="377" spans="1:7" ht="19.5">
      <c r="A377" s="92"/>
      <c r="B377" s="92"/>
      <c r="C377" s="11"/>
      <c r="D377" s="11"/>
      <c r="E377" s="92"/>
      <c r="F377" s="92"/>
      <c r="G377" s="11"/>
    </row>
    <row r="378" spans="1:7" ht="19.5">
      <c r="A378" s="92"/>
      <c r="B378" s="92"/>
      <c r="C378" s="11"/>
      <c r="D378" s="11"/>
      <c r="E378" s="92"/>
      <c r="F378" s="92"/>
      <c r="G378" s="11"/>
    </row>
    <row r="379" spans="1:7" ht="19.5">
      <c r="A379" s="92"/>
      <c r="B379" s="17"/>
      <c r="C379" s="11"/>
      <c r="D379" s="11"/>
      <c r="E379" s="92"/>
      <c r="F379" s="92"/>
      <c r="G379" s="11"/>
    </row>
    <row r="380" spans="1:7" ht="20.25" thickBot="1">
      <c r="A380" s="92" t="s">
        <v>29</v>
      </c>
      <c r="B380" s="17"/>
      <c r="C380" s="25">
        <f>C366+C372+C376</f>
        <v>119991516</v>
      </c>
      <c r="D380" s="11"/>
      <c r="E380" s="92" t="s">
        <v>30</v>
      </c>
      <c r="F380" s="92"/>
      <c r="G380" s="25">
        <f>G363+G365+G366+G368+G374</f>
        <v>119991516</v>
      </c>
    </row>
    <row r="381" spans="1:7" ht="20.25" thickTop="1">
      <c r="A381" s="17"/>
      <c r="B381" s="17"/>
      <c r="C381" s="11"/>
      <c r="D381" s="11"/>
      <c r="E381" s="92"/>
      <c r="F381" s="92"/>
      <c r="G381" s="17"/>
    </row>
    <row r="382" spans="1:7" ht="19.5">
      <c r="A382" s="17"/>
      <c r="B382" s="17"/>
      <c r="C382" s="11"/>
      <c r="D382" s="11"/>
      <c r="E382" s="92"/>
      <c r="F382" s="92"/>
      <c r="G382" s="17"/>
    </row>
    <row r="383" spans="1:7" ht="19.5">
      <c r="A383" s="17"/>
      <c r="B383" s="17"/>
      <c r="C383" s="11"/>
      <c r="D383" s="11"/>
      <c r="E383" s="92"/>
      <c r="F383" s="92"/>
      <c r="G383" s="17"/>
    </row>
    <row r="384" spans="1:7" ht="19.5">
      <c r="A384" s="17"/>
      <c r="B384" s="17"/>
      <c r="C384" s="17"/>
      <c r="D384" s="17"/>
      <c r="E384" s="17"/>
      <c r="F384" s="17"/>
      <c r="G384" s="17"/>
    </row>
    <row r="385" spans="1:7" ht="19.5">
      <c r="A385" s="148" t="s">
        <v>31</v>
      </c>
      <c r="B385" s="148"/>
      <c r="C385" s="148"/>
      <c r="D385" s="148"/>
      <c r="E385" s="148"/>
      <c r="F385" s="148"/>
      <c r="G385" s="148"/>
    </row>
    <row r="387" spans="1:7" ht="27.75">
      <c r="A387" s="146" t="s">
        <v>0</v>
      </c>
      <c r="B387" s="146"/>
      <c r="C387" s="146"/>
      <c r="D387" s="146"/>
      <c r="E387" s="146"/>
      <c r="F387" s="146"/>
      <c r="G387" s="146"/>
    </row>
    <row r="388" spans="1:7" ht="27.75">
      <c r="A388" s="1"/>
      <c r="B388" s="2"/>
      <c r="C388" s="2"/>
      <c r="D388" s="2"/>
      <c r="E388" s="2"/>
      <c r="F388" s="2"/>
      <c r="G388" s="2"/>
    </row>
    <row r="389" spans="1:7" ht="27.75">
      <c r="A389" s="3"/>
      <c r="B389" s="4"/>
      <c r="C389" s="146" t="s">
        <v>1</v>
      </c>
      <c r="D389" s="146"/>
      <c r="E389" s="146"/>
      <c r="F389" s="4"/>
      <c r="G389" s="4"/>
    </row>
    <row r="390" spans="1:7" ht="27.75">
      <c r="A390" s="3"/>
      <c r="B390" s="4"/>
      <c r="C390" s="147" t="s">
        <v>96</v>
      </c>
      <c r="D390" s="147"/>
      <c r="E390" s="147"/>
      <c r="F390" s="4"/>
      <c r="G390" s="4"/>
    </row>
    <row r="391" spans="1:7">
      <c r="A391" s="5"/>
      <c r="B391" s="5"/>
      <c r="C391" s="5"/>
      <c r="D391" s="5"/>
      <c r="E391" s="5"/>
      <c r="F391" s="5"/>
      <c r="G391" s="5"/>
    </row>
    <row r="392" spans="1:7" ht="19.5">
      <c r="A392" s="6" t="s">
        <v>2</v>
      </c>
      <c r="B392" s="7"/>
      <c r="C392" s="6" t="s">
        <v>3</v>
      </c>
      <c r="D392" s="7"/>
      <c r="E392" s="6" t="s">
        <v>2</v>
      </c>
      <c r="F392" s="7"/>
      <c r="G392" s="6" t="s">
        <v>3</v>
      </c>
    </row>
    <row r="393" spans="1:7" ht="19.5">
      <c r="A393" s="7"/>
      <c r="B393" s="7"/>
      <c r="C393" s="7"/>
      <c r="D393" s="7"/>
      <c r="E393" s="7"/>
      <c r="F393" s="7"/>
      <c r="G393" s="7"/>
    </row>
    <row r="394" spans="1:7" ht="19.5">
      <c r="A394" s="95" t="s">
        <v>4</v>
      </c>
      <c r="B394" s="7"/>
      <c r="C394" s="7"/>
      <c r="D394" s="7"/>
      <c r="E394" s="95" t="s">
        <v>5</v>
      </c>
      <c r="F394" s="7"/>
      <c r="G394" s="7"/>
    </row>
    <row r="395" spans="1:7" ht="19.5">
      <c r="A395" s="9" t="s">
        <v>90</v>
      </c>
      <c r="C395" s="90">
        <v>69800</v>
      </c>
      <c r="D395" s="11"/>
      <c r="E395" s="95" t="s">
        <v>9</v>
      </c>
      <c r="F395" s="95"/>
      <c r="G395" s="10">
        <v>108329</v>
      </c>
    </row>
    <row r="396" spans="1:7" ht="19.5">
      <c r="A396" s="95" t="s">
        <v>8</v>
      </c>
      <c r="B396" s="95"/>
      <c r="C396" s="10">
        <v>100000</v>
      </c>
      <c r="D396" s="11"/>
      <c r="E396" s="95" t="s">
        <v>81</v>
      </c>
      <c r="F396" s="95"/>
      <c r="G396" s="10">
        <v>0</v>
      </c>
    </row>
    <row r="397" spans="1:7" ht="19.5">
      <c r="A397" s="95" t="s">
        <v>10</v>
      </c>
      <c r="B397" s="95"/>
      <c r="C397" s="10">
        <v>2110296</v>
      </c>
      <c r="D397" s="11"/>
      <c r="E397" s="12" t="s">
        <v>11</v>
      </c>
      <c r="F397" s="95"/>
      <c r="G397" s="13">
        <f>SUM(G395:G396)</f>
        <v>108329</v>
      </c>
    </row>
    <row r="398" spans="1:7" ht="19.5">
      <c r="A398" s="95" t="s">
        <v>75</v>
      </c>
      <c r="B398" s="95"/>
      <c r="C398" s="10">
        <v>0</v>
      </c>
      <c r="D398" s="11"/>
      <c r="E398" s="95" t="s">
        <v>13</v>
      </c>
      <c r="F398" s="95"/>
      <c r="G398" s="11"/>
    </row>
    <row r="399" spans="1:7" ht="21.75">
      <c r="A399" s="95" t="s">
        <v>14</v>
      </c>
      <c r="B399" s="95"/>
      <c r="C399" s="10">
        <v>742</v>
      </c>
      <c r="D399" s="15"/>
      <c r="E399" s="16" t="s">
        <v>15</v>
      </c>
      <c r="F399" s="3"/>
      <c r="G399" s="10">
        <v>540000</v>
      </c>
    </row>
    <row r="400" spans="1:7" ht="21.75">
      <c r="A400" s="95" t="s">
        <v>16</v>
      </c>
      <c r="B400" s="95"/>
      <c r="C400" s="13">
        <f>SUM(C395:C399)</f>
        <v>2280838</v>
      </c>
      <c r="D400" s="15"/>
      <c r="E400" s="91" t="s">
        <v>91</v>
      </c>
      <c r="F400" s="95"/>
      <c r="G400" s="10">
        <v>27000</v>
      </c>
    </row>
    <row r="401" spans="1:7" ht="21.75">
      <c r="A401" s="95"/>
      <c r="B401" s="95"/>
      <c r="C401" s="15"/>
      <c r="D401" s="15"/>
      <c r="E401" s="95"/>
      <c r="F401" s="95"/>
      <c r="G401" s="109">
        <f>SUM(G399:G400)</f>
        <v>567000</v>
      </c>
    </row>
    <row r="402" spans="1:7" ht="19.5">
      <c r="A402" s="95" t="s">
        <v>17</v>
      </c>
      <c r="B402" s="95"/>
      <c r="C402" s="11"/>
      <c r="D402" s="11"/>
      <c r="E402" s="95"/>
      <c r="F402" s="95"/>
      <c r="G402" s="11"/>
    </row>
    <row r="403" spans="1:7" ht="19.5">
      <c r="A403" s="95" t="s">
        <v>18</v>
      </c>
      <c r="B403" s="95"/>
      <c r="C403" s="11">
        <f>115775989+800800</f>
        <v>116576789</v>
      </c>
      <c r="D403" s="11"/>
      <c r="E403" s="95"/>
      <c r="F403" s="17"/>
      <c r="G403" s="11"/>
    </row>
    <row r="404" spans="1:7" ht="19.5">
      <c r="A404" s="95" t="s">
        <v>19</v>
      </c>
      <c r="B404" s="95"/>
      <c r="C404" s="18">
        <v>1146000</v>
      </c>
      <c r="D404" s="19"/>
      <c r="E404" s="20" t="s">
        <v>20</v>
      </c>
      <c r="F404" s="95"/>
      <c r="G404" s="11"/>
    </row>
    <row r="405" spans="1:7" ht="21.75">
      <c r="A405" s="21" t="s">
        <v>21</v>
      </c>
      <c r="B405" s="3"/>
      <c r="C405" s="60">
        <v>527463</v>
      </c>
      <c r="D405" s="15"/>
      <c r="E405" s="17" t="s">
        <v>22</v>
      </c>
      <c r="F405" s="95"/>
      <c r="G405" s="11">
        <f>116921989+800800</f>
        <v>117722789</v>
      </c>
    </row>
    <row r="406" spans="1:7" ht="19.5">
      <c r="A406" s="12" t="s">
        <v>23</v>
      </c>
      <c r="B406" s="95"/>
      <c r="C406" s="24">
        <f>SUM(C403:C405)</f>
        <v>118250252</v>
      </c>
      <c r="D406" s="11"/>
      <c r="E406" s="12" t="s">
        <v>24</v>
      </c>
      <c r="F406" s="95"/>
      <c r="G406" s="11">
        <v>1119675</v>
      </c>
    </row>
    <row r="407" spans="1:7" ht="21.75">
      <c r="A407" s="95"/>
      <c r="B407" s="95"/>
      <c r="C407" s="11"/>
      <c r="D407" s="15"/>
      <c r="E407" s="12" t="s">
        <v>25</v>
      </c>
      <c r="F407" s="95"/>
      <c r="G407" s="23">
        <v>1043297</v>
      </c>
    </row>
    <row r="408" spans="1:7" ht="19.5">
      <c r="A408" s="95" t="s">
        <v>26</v>
      </c>
      <c r="B408" s="95"/>
      <c r="C408" s="11"/>
      <c r="D408" s="11"/>
      <c r="E408" s="12" t="s">
        <v>11</v>
      </c>
      <c r="F408" s="95"/>
      <c r="G408" s="22">
        <f>SUM(G405:G407)</f>
        <v>119885761</v>
      </c>
    </row>
    <row r="409" spans="1:7" ht="19.5">
      <c r="A409" s="95" t="s">
        <v>27</v>
      </c>
      <c r="B409" s="95"/>
      <c r="C409" s="11">
        <v>3000</v>
      </c>
      <c r="D409" s="11"/>
      <c r="E409" s="95"/>
      <c r="F409" s="95"/>
      <c r="G409" s="11"/>
    </row>
    <row r="410" spans="1:7" ht="19.5">
      <c r="A410" s="20" t="s">
        <v>108</v>
      </c>
      <c r="C410" s="90">
        <v>27000</v>
      </c>
      <c r="D410" s="11"/>
      <c r="E410" s="95"/>
      <c r="F410" s="95"/>
      <c r="G410" s="11"/>
    </row>
    <row r="411" spans="1:7" ht="19.5">
      <c r="A411" s="12" t="s">
        <v>11</v>
      </c>
      <c r="B411" s="95"/>
      <c r="C411" s="24">
        <f>SUM(C409:C410)</f>
        <v>30000</v>
      </c>
      <c r="D411" s="11"/>
      <c r="E411" s="95"/>
      <c r="F411" s="95"/>
      <c r="G411" s="11"/>
    </row>
    <row r="412" spans="1:7" ht="19.5">
      <c r="A412" s="95"/>
      <c r="B412" s="95"/>
      <c r="C412" s="11"/>
      <c r="D412" s="11"/>
      <c r="E412" s="95"/>
      <c r="F412" s="95"/>
      <c r="G412" s="11"/>
    </row>
    <row r="413" spans="1:7" ht="19.5">
      <c r="A413" s="95"/>
      <c r="B413" s="17"/>
      <c r="C413" s="11"/>
      <c r="D413" s="11"/>
      <c r="E413" s="95"/>
      <c r="F413" s="95"/>
      <c r="G413" s="11"/>
    </row>
    <row r="414" spans="1:7" ht="20.25" thickBot="1">
      <c r="A414" s="95" t="s">
        <v>29</v>
      </c>
      <c r="B414" s="17"/>
      <c r="C414" s="25">
        <f>C400+C406+C411</f>
        <v>120561090</v>
      </c>
      <c r="D414" s="11"/>
      <c r="E414" s="95" t="s">
        <v>30</v>
      </c>
      <c r="F414" s="95"/>
      <c r="G414" s="25">
        <f>G397+G399+G400+G402+G408</f>
        <v>120561090</v>
      </c>
    </row>
    <row r="415" spans="1:7" ht="20.25" thickTop="1">
      <c r="A415" s="17"/>
      <c r="B415" s="17"/>
      <c r="C415" s="11"/>
      <c r="D415" s="11"/>
      <c r="E415" s="95"/>
      <c r="F415" s="95"/>
      <c r="G415" s="17"/>
    </row>
    <row r="416" spans="1:7" ht="19.5">
      <c r="A416" s="17"/>
      <c r="B416" s="17"/>
      <c r="C416" s="11"/>
      <c r="D416" s="11"/>
      <c r="E416" s="95"/>
      <c r="F416" s="95"/>
      <c r="G416" s="17"/>
    </row>
    <row r="417" spans="1:7" ht="19.5">
      <c r="A417" s="17"/>
      <c r="B417" s="17"/>
      <c r="C417" s="11"/>
      <c r="D417" s="11"/>
      <c r="E417" s="95"/>
      <c r="F417" s="95"/>
      <c r="G417" s="17"/>
    </row>
    <row r="418" spans="1:7" ht="19.5">
      <c r="A418" s="17"/>
      <c r="B418" s="17"/>
      <c r="C418" s="17"/>
      <c r="D418" s="17"/>
      <c r="E418" s="17"/>
      <c r="F418" s="17"/>
      <c r="G418" s="17"/>
    </row>
    <row r="419" spans="1:7" ht="19.5">
      <c r="A419" s="148" t="s">
        <v>31</v>
      </c>
      <c r="B419" s="148"/>
      <c r="C419" s="148"/>
      <c r="D419" s="148"/>
      <c r="E419" s="148"/>
      <c r="F419" s="148"/>
      <c r="G419" s="148"/>
    </row>
  </sheetData>
  <mergeCells count="48">
    <mergeCell ref="A387:G387"/>
    <mergeCell ref="C389:E389"/>
    <mergeCell ref="C390:E390"/>
    <mergeCell ref="A419:G419"/>
    <mergeCell ref="A353:G353"/>
    <mergeCell ref="C355:E355"/>
    <mergeCell ref="C356:E356"/>
    <mergeCell ref="A385:G385"/>
    <mergeCell ref="A319:G319"/>
    <mergeCell ref="C321:E321"/>
    <mergeCell ref="C322:E322"/>
    <mergeCell ref="A351:G351"/>
    <mergeCell ref="A249:G249"/>
    <mergeCell ref="A211:G211"/>
    <mergeCell ref="C287:E287"/>
    <mergeCell ref="A317:G317"/>
    <mergeCell ref="A213:G213"/>
    <mergeCell ref="C215:E215"/>
    <mergeCell ref="C216:E216"/>
    <mergeCell ref="A246:G246"/>
    <mergeCell ref="C251:E251"/>
    <mergeCell ref="C252:E252"/>
    <mergeCell ref="A282:G282"/>
    <mergeCell ref="A284:G284"/>
    <mergeCell ref="C286:E286"/>
    <mergeCell ref="C39:E39"/>
    <mergeCell ref="C40:E40"/>
    <mergeCell ref="A71:G71"/>
    <mergeCell ref="A1:G1"/>
    <mergeCell ref="C3:E3"/>
    <mergeCell ref="C4:E4"/>
    <mergeCell ref="A35:G35"/>
    <mergeCell ref="A37:G37"/>
    <mergeCell ref="A73:G73"/>
    <mergeCell ref="C75:E75"/>
    <mergeCell ref="C76:E76"/>
    <mergeCell ref="A106:G106"/>
    <mergeCell ref="C181:E181"/>
    <mergeCell ref="A108:G108"/>
    <mergeCell ref="C110:E110"/>
    <mergeCell ref="C111:E111"/>
    <mergeCell ref="A141:G141"/>
    <mergeCell ref="A178:G178"/>
    <mergeCell ref="A143:G143"/>
    <mergeCell ref="C145:E145"/>
    <mergeCell ref="C146:E146"/>
    <mergeCell ref="A176:G176"/>
    <mergeCell ref="C180:E18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1"/>
  <sheetViews>
    <sheetView topLeftCell="A562" workbookViewId="0">
      <selection activeCell="A594" sqref="A594:XFD631"/>
    </sheetView>
  </sheetViews>
  <sheetFormatPr defaultRowHeight="16.5"/>
  <cols>
    <col min="1" max="1" width="2.5" customWidth="1"/>
    <col min="2" max="2" width="18.625" customWidth="1"/>
    <col min="3" max="3" width="14" bestFit="1" customWidth="1"/>
    <col min="6" max="6" width="14.125" customWidth="1"/>
  </cols>
  <sheetData>
    <row r="1" spans="1:7" ht="30">
      <c r="A1" s="149" t="s">
        <v>32</v>
      </c>
      <c r="B1" s="149"/>
      <c r="C1" s="149"/>
      <c r="D1" s="149"/>
      <c r="E1" s="149"/>
      <c r="F1" s="149"/>
      <c r="G1" s="149"/>
    </row>
    <row r="2" spans="1:7" ht="25.5">
      <c r="A2" s="150" t="s">
        <v>33</v>
      </c>
      <c r="B2" s="150"/>
      <c r="C2" s="150"/>
      <c r="D2" s="150"/>
      <c r="E2" s="150"/>
      <c r="F2" s="150"/>
      <c r="G2" s="150"/>
    </row>
    <row r="3" spans="1:7" ht="25.5">
      <c r="A3" s="27"/>
      <c r="B3" s="17"/>
      <c r="C3" s="151" t="s">
        <v>65</v>
      </c>
      <c r="D3" s="151"/>
      <c r="E3" s="151"/>
      <c r="F3" s="151"/>
      <c r="G3" s="17"/>
    </row>
    <row r="4" spans="1:7">
      <c r="A4" s="28"/>
      <c r="B4" s="28"/>
      <c r="C4" s="28"/>
      <c r="D4" s="28"/>
      <c r="E4" s="28"/>
      <c r="F4" s="28"/>
      <c r="G4" s="28"/>
    </row>
    <row r="5" spans="1:7" ht="18.75">
      <c r="A5" s="29"/>
      <c r="B5" s="152" t="s">
        <v>34</v>
      </c>
      <c r="C5" s="152"/>
      <c r="D5" s="30"/>
      <c r="E5" s="30"/>
      <c r="F5" s="31" t="s">
        <v>35</v>
      </c>
      <c r="G5" s="28"/>
    </row>
    <row r="6" spans="1:7" ht="19.5">
      <c r="A6" s="32"/>
      <c r="B6" s="34" t="s">
        <v>36</v>
      </c>
      <c r="C6" s="33"/>
      <c r="D6" s="33"/>
      <c r="E6" s="33"/>
      <c r="F6" s="33"/>
      <c r="G6" s="28"/>
    </row>
    <row r="7" spans="1:7" ht="19.5">
      <c r="A7" s="35"/>
      <c r="B7" s="36"/>
      <c r="C7" s="34" t="s">
        <v>37</v>
      </c>
      <c r="D7" s="34"/>
      <c r="E7" s="34"/>
      <c r="F7" s="37">
        <v>59000</v>
      </c>
      <c r="G7" s="28"/>
    </row>
    <row r="8" spans="1:7" ht="19.5">
      <c r="A8" s="35"/>
      <c r="B8" s="36"/>
      <c r="C8" s="34" t="s">
        <v>38</v>
      </c>
      <c r="D8" s="34"/>
      <c r="E8" s="34"/>
      <c r="F8" s="37">
        <v>260900</v>
      </c>
      <c r="G8" s="28"/>
    </row>
    <row r="9" spans="1:7" ht="19.5">
      <c r="A9" s="35"/>
      <c r="B9" s="36"/>
      <c r="C9" s="34" t="s">
        <v>39</v>
      </c>
      <c r="D9" s="34"/>
      <c r="E9" s="34"/>
      <c r="F9" s="37">
        <v>10700</v>
      </c>
      <c r="G9" s="28"/>
    </row>
    <row r="10" spans="1:7" ht="19.5">
      <c r="A10" s="35"/>
      <c r="C10" s="34" t="s">
        <v>40</v>
      </c>
      <c r="F10" s="37">
        <v>0</v>
      </c>
      <c r="G10" s="28"/>
    </row>
    <row r="11" spans="1:7" ht="19.5">
      <c r="A11" s="35"/>
      <c r="B11" s="38" t="s">
        <v>41</v>
      </c>
      <c r="C11" s="34"/>
      <c r="D11" s="34"/>
      <c r="E11" s="34"/>
      <c r="F11" s="39">
        <f>SUM(F7:F10)</f>
        <v>330600</v>
      </c>
      <c r="G11" s="40"/>
    </row>
    <row r="12" spans="1:7" ht="21.75">
      <c r="A12" s="35"/>
      <c r="B12" s="34" t="s">
        <v>42</v>
      </c>
      <c r="C12" s="34"/>
      <c r="D12" s="34"/>
      <c r="E12" s="34"/>
      <c r="F12" s="41"/>
      <c r="G12" s="42"/>
    </row>
    <row r="13" spans="1:7" ht="19.5">
      <c r="A13" s="35"/>
      <c r="B13" s="36"/>
      <c r="C13" s="34" t="s">
        <v>43</v>
      </c>
      <c r="D13" s="34"/>
      <c r="E13" s="34"/>
      <c r="F13" s="43">
        <v>-40000</v>
      </c>
      <c r="G13" s="42"/>
    </row>
    <row r="14" spans="1:7" ht="19.5">
      <c r="A14" s="35"/>
      <c r="B14" s="36"/>
      <c r="C14" s="34"/>
      <c r="D14" s="34"/>
      <c r="E14" s="34"/>
      <c r="F14" s="44">
        <v>0</v>
      </c>
      <c r="G14" s="45"/>
    </row>
    <row r="15" spans="1:7" ht="19.5">
      <c r="A15" s="32"/>
      <c r="B15" s="33"/>
      <c r="C15" s="34"/>
      <c r="D15" s="34"/>
      <c r="E15" s="34"/>
      <c r="F15" s="46">
        <f>SUM(F13:F14)</f>
        <v>-40000</v>
      </c>
      <c r="G15" s="45"/>
    </row>
    <row r="16" spans="1:7" ht="19.5">
      <c r="A16" s="35"/>
      <c r="B16" s="34" t="s">
        <v>44</v>
      </c>
      <c r="C16" s="34"/>
      <c r="D16" s="34"/>
      <c r="E16" s="34"/>
      <c r="F16" s="47"/>
      <c r="G16" s="45"/>
    </row>
    <row r="17" spans="1:7" ht="19.5">
      <c r="A17" s="35"/>
      <c r="B17" s="34"/>
      <c r="C17" s="34" t="s">
        <v>45</v>
      </c>
      <c r="D17" s="34"/>
      <c r="E17" s="34"/>
      <c r="F17" s="43">
        <v>-4800</v>
      </c>
      <c r="G17" s="45"/>
    </row>
    <row r="18" spans="1:7" ht="19.5">
      <c r="A18" s="35"/>
      <c r="B18" s="34"/>
      <c r="C18" s="34" t="s">
        <v>46</v>
      </c>
      <c r="D18" s="34"/>
      <c r="E18" s="34"/>
      <c r="F18" s="43">
        <v>0</v>
      </c>
      <c r="G18" s="45"/>
    </row>
    <row r="19" spans="1:7" ht="19.5">
      <c r="A19" s="35"/>
      <c r="B19" s="36"/>
      <c r="C19" s="34" t="s">
        <v>47</v>
      </c>
      <c r="D19" s="34"/>
      <c r="E19" s="34"/>
      <c r="F19" s="43">
        <v>-3313</v>
      </c>
      <c r="G19" s="45"/>
    </row>
    <row r="20" spans="1:7" ht="19.5">
      <c r="A20" s="35"/>
      <c r="B20" s="36"/>
      <c r="C20" s="34" t="s">
        <v>48</v>
      </c>
      <c r="D20" s="34"/>
      <c r="E20" s="34"/>
      <c r="F20" s="43">
        <v>-5800</v>
      </c>
      <c r="G20" s="45"/>
    </row>
    <row r="21" spans="1:7" ht="19.5">
      <c r="A21" s="35"/>
      <c r="B21" s="36"/>
      <c r="C21" s="34" t="s">
        <v>49</v>
      </c>
      <c r="D21" s="34"/>
      <c r="E21" s="34"/>
      <c r="F21" s="43">
        <v>-3940</v>
      </c>
      <c r="G21" s="45"/>
    </row>
    <row r="22" spans="1:7" ht="19.5">
      <c r="A22" s="35"/>
      <c r="B22" s="36"/>
      <c r="C22" s="34" t="s">
        <v>50</v>
      </c>
      <c r="D22" s="34"/>
      <c r="E22" s="34"/>
      <c r="F22" s="43">
        <v>0</v>
      </c>
      <c r="G22" s="45"/>
    </row>
    <row r="23" spans="1:7" ht="19.5">
      <c r="A23" s="35"/>
      <c r="B23" s="36"/>
      <c r="C23" s="34" t="s">
        <v>51</v>
      </c>
      <c r="D23" s="34"/>
      <c r="E23" s="34"/>
      <c r="F23" s="43">
        <v>0</v>
      </c>
      <c r="G23" s="45"/>
    </row>
    <row r="24" spans="1:7" ht="19.5">
      <c r="A24" s="35"/>
      <c r="B24" s="36"/>
      <c r="C24" s="48" t="s">
        <v>52</v>
      </c>
      <c r="D24" s="49"/>
      <c r="E24" s="49"/>
      <c r="F24" s="50">
        <v>0</v>
      </c>
      <c r="G24" s="45"/>
    </row>
    <row r="25" spans="1:7" ht="19.5">
      <c r="A25" s="35"/>
      <c r="B25" s="36"/>
      <c r="C25" s="48" t="s">
        <v>53</v>
      </c>
      <c r="D25" s="49"/>
      <c r="E25" s="49"/>
      <c r="F25" s="50">
        <v>-7930</v>
      </c>
      <c r="G25" s="45"/>
    </row>
    <row r="26" spans="1:7" ht="19.5">
      <c r="A26" s="35"/>
      <c r="B26" s="36"/>
      <c r="C26" s="48" t="s">
        <v>54</v>
      </c>
      <c r="D26" s="49"/>
      <c r="E26" s="49"/>
      <c r="F26" s="50">
        <v>-34800</v>
      </c>
      <c r="G26" s="45"/>
    </row>
    <row r="27" spans="1:7" ht="19.5">
      <c r="A27" s="35"/>
      <c r="B27" s="36"/>
      <c r="C27" s="48" t="s">
        <v>55</v>
      </c>
      <c r="D27" s="49"/>
      <c r="E27" s="49"/>
      <c r="F27" s="50">
        <v>0</v>
      </c>
      <c r="G27" s="45"/>
    </row>
    <row r="28" spans="1:7" ht="19.5">
      <c r="A28" s="35"/>
      <c r="B28" s="36"/>
      <c r="C28" s="34" t="s">
        <v>56</v>
      </c>
      <c r="D28" s="34"/>
      <c r="E28" s="34"/>
      <c r="F28" s="44">
        <f>-4758-5300-877</f>
        <v>-10935</v>
      </c>
      <c r="G28" s="45"/>
    </row>
    <row r="29" spans="1:7" ht="20.25">
      <c r="A29" s="35"/>
      <c r="B29" s="36"/>
      <c r="C29" s="34"/>
      <c r="D29" s="34"/>
      <c r="E29" s="34"/>
      <c r="F29" s="46">
        <f>SUM(F17:F28)</f>
        <v>-71518</v>
      </c>
      <c r="G29" s="51"/>
    </row>
    <row r="30" spans="1:7" ht="21.75">
      <c r="A30" s="35"/>
      <c r="B30" s="34" t="s">
        <v>57</v>
      </c>
      <c r="C30" s="34"/>
      <c r="D30" s="34"/>
      <c r="E30" s="34"/>
      <c r="F30" s="41"/>
      <c r="G30" s="51"/>
    </row>
    <row r="31" spans="1:7" ht="20.25">
      <c r="A31" s="35"/>
      <c r="B31" s="33"/>
      <c r="C31" s="34" t="s">
        <v>58</v>
      </c>
      <c r="D31" s="34"/>
      <c r="E31" s="34"/>
      <c r="F31" s="43">
        <v>-4423</v>
      </c>
      <c r="G31" s="51"/>
    </row>
    <row r="32" spans="1:7" ht="20.25">
      <c r="A32" s="35"/>
      <c r="B32" s="33"/>
      <c r="C32" s="34" t="s">
        <v>59</v>
      </c>
      <c r="D32" s="34"/>
      <c r="E32" s="34"/>
      <c r="F32" s="43">
        <v>0</v>
      </c>
      <c r="G32" s="51"/>
    </row>
    <row r="33" spans="1:7" ht="19.5">
      <c r="A33" s="29"/>
      <c r="B33" s="38" t="s">
        <v>60</v>
      </c>
      <c r="C33" s="34"/>
      <c r="D33" s="34"/>
      <c r="E33" s="34"/>
      <c r="F33" s="46">
        <f>F15+F29+F31+F32</f>
        <v>-115941</v>
      </c>
      <c r="G33" s="45"/>
    </row>
    <row r="34" spans="1:7" ht="19.5">
      <c r="A34" s="29"/>
      <c r="B34" s="30"/>
      <c r="C34" s="4"/>
      <c r="D34" s="34"/>
      <c r="E34" s="34"/>
      <c r="F34" s="52"/>
      <c r="G34" s="45"/>
    </row>
    <row r="35" spans="1:7" ht="20.25" thickBot="1">
      <c r="A35" s="53"/>
      <c r="B35" s="34" t="s">
        <v>61</v>
      </c>
      <c r="C35" s="33"/>
      <c r="D35" s="33"/>
      <c r="E35" s="33"/>
      <c r="F35" s="54">
        <f>F11+F33</f>
        <v>214659</v>
      </c>
      <c r="G35" s="55"/>
    </row>
    <row r="36" spans="1:7" ht="17.25" thickTop="1">
      <c r="A36" s="42"/>
      <c r="B36" s="53"/>
      <c r="C36" s="32"/>
      <c r="D36" s="32"/>
      <c r="E36" s="32"/>
      <c r="F36" s="56"/>
      <c r="G36" s="55"/>
    </row>
    <row r="37" spans="1:7" ht="18">
      <c r="A37" s="57"/>
      <c r="B37" s="32"/>
      <c r="C37" s="32"/>
      <c r="D37" s="32"/>
      <c r="E37" s="32"/>
      <c r="F37" s="58"/>
      <c r="G37" s="51"/>
    </row>
    <row r="38" spans="1:7" ht="19.5">
      <c r="A38" s="153" t="s">
        <v>62</v>
      </c>
      <c r="B38" s="154"/>
      <c r="C38" s="154"/>
      <c r="D38" s="154"/>
      <c r="E38" s="154"/>
      <c r="F38" s="154"/>
      <c r="G38" s="154"/>
    </row>
    <row r="40" spans="1:7" ht="30">
      <c r="A40" s="149" t="s">
        <v>32</v>
      </c>
      <c r="B40" s="149"/>
      <c r="C40" s="149"/>
      <c r="D40" s="149"/>
      <c r="E40" s="149"/>
      <c r="F40" s="149"/>
      <c r="G40" s="149"/>
    </row>
    <row r="41" spans="1:7" ht="25.5">
      <c r="A41" s="150" t="s">
        <v>33</v>
      </c>
      <c r="B41" s="150"/>
      <c r="C41" s="150"/>
      <c r="D41" s="150"/>
      <c r="E41" s="150"/>
      <c r="F41" s="150"/>
      <c r="G41" s="150"/>
    </row>
    <row r="42" spans="1:7" ht="25.5">
      <c r="A42" s="27"/>
      <c r="B42" s="17"/>
      <c r="C42" s="151" t="s">
        <v>66</v>
      </c>
      <c r="D42" s="151"/>
      <c r="E42" s="151"/>
      <c r="F42" s="151"/>
      <c r="G42" s="17"/>
    </row>
    <row r="43" spans="1:7">
      <c r="A43" s="28"/>
      <c r="B43" s="28"/>
      <c r="C43" s="28"/>
      <c r="D43" s="28"/>
      <c r="E43" s="28"/>
      <c r="F43" s="28"/>
      <c r="G43" s="28"/>
    </row>
    <row r="44" spans="1:7" ht="18.75">
      <c r="A44" s="29"/>
      <c r="B44" s="152" t="s">
        <v>34</v>
      </c>
      <c r="C44" s="152"/>
      <c r="D44" s="30"/>
      <c r="E44" s="30"/>
      <c r="F44" s="31" t="s">
        <v>35</v>
      </c>
      <c r="G44" s="28"/>
    </row>
    <row r="45" spans="1:7" ht="19.5">
      <c r="A45" s="32"/>
      <c r="B45" s="34" t="s">
        <v>36</v>
      </c>
      <c r="C45" s="33"/>
      <c r="D45" s="33"/>
      <c r="E45" s="33"/>
      <c r="F45" s="33"/>
      <c r="G45" s="28"/>
    </row>
    <row r="46" spans="1:7" ht="19.5">
      <c r="A46" s="35"/>
      <c r="B46" s="59"/>
      <c r="C46" s="34" t="s">
        <v>37</v>
      </c>
      <c r="D46" s="34"/>
      <c r="E46" s="34"/>
      <c r="F46" s="37">
        <v>600</v>
      </c>
      <c r="G46" s="28"/>
    </row>
    <row r="47" spans="1:7" ht="19.5">
      <c r="A47" s="35"/>
      <c r="B47" s="59"/>
      <c r="C47" s="34" t="s">
        <v>38</v>
      </c>
      <c r="D47" s="34"/>
      <c r="E47" s="34"/>
      <c r="F47" s="37">
        <v>745100</v>
      </c>
      <c r="G47" s="28"/>
    </row>
    <row r="48" spans="1:7" ht="19.5">
      <c r="A48" s="35"/>
      <c r="B48" s="59"/>
      <c r="C48" s="34" t="s">
        <v>39</v>
      </c>
      <c r="D48" s="34"/>
      <c r="E48" s="34"/>
      <c r="F48" s="37">
        <v>278300</v>
      </c>
      <c r="G48" s="28"/>
    </row>
    <row r="49" spans="1:7" ht="19.5">
      <c r="A49" s="35"/>
      <c r="C49" s="34" t="s">
        <v>40</v>
      </c>
      <c r="F49" s="37">
        <v>0</v>
      </c>
      <c r="G49" s="28"/>
    </row>
    <row r="50" spans="1:7" ht="19.5">
      <c r="A50" s="35"/>
      <c r="B50" s="38" t="s">
        <v>41</v>
      </c>
      <c r="C50" s="34"/>
      <c r="D50" s="34"/>
      <c r="E50" s="34"/>
      <c r="F50" s="39">
        <f>SUM(F46:F49)</f>
        <v>1024000</v>
      </c>
      <c r="G50" s="40"/>
    </row>
    <row r="51" spans="1:7" ht="21.75">
      <c r="A51" s="35"/>
      <c r="B51" s="34" t="s">
        <v>42</v>
      </c>
      <c r="C51" s="34"/>
      <c r="D51" s="34"/>
      <c r="E51" s="34"/>
      <c r="F51" s="41"/>
      <c r="G51" s="42"/>
    </row>
    <row r="52" spans="1:7" ht="19.5">
      <c r="A52" s="35"/>
      <c r="B52" s="59"/>
      <c r="C52" s="34" t="s">
        <v>43</v>
      </c>
      <c r="D52" s="34"/>
      <c r="E52" s="34"/>
      <c r="F52" s="43">
        <v>-40000</v>
      </c>
      <c r="G52" s="42"/>
    </row>
    <row r="53" spans="1:7" ht="19.5">
      <c r="A53" s="35"/>
      <c r="B53" s="59"/>
      <c r="C53" s="34"/>
      <c r="D53" s="34"/>
      <c r="E53" s="34"/>
      <c r="F53" s="44">
        <v>0</v>
      </c>
      <c r="G53" s="45"/>
    </row>
    <row r="54" spans="1:7" ht="19.5">
      <c r="A54" s="32"/>
      <c r="B54" s="33"/>
      <c r="C54" s="34"/>
      <c r="D54" s="34"/>
      <c r="E54" s="34"/>
      <c r="F54" s="46">
        <f>SUM(F52:F53)</f>
        <v>-40000</v>
      </c>
      <c r="G54" s="45"/>
    </row>
    <row r="55" spans="1:7" ht="19.5">
      <c r="A55" s="35"/>
      <c r="B55" s="34" t="s">
        <v>44</v>
      </c>
      <c r="C55" s="34"/>
      <c r="D55" s="34"/>
      <c r="E55" s="34"/>
      <c r="F55" s="47"/>
      <c r="G55" s="45"/>
    </row>
    <row r="56" spans="1:7" ht="19.5">
      <c r="A56" s="35"/>
      <c r="B56" s="34"/>
      <c r="C56" s="34" t="s">
        <v>45</v>
      </c>
      <c r="D56" s="34"/>
      <c r="E56" s="34"/>
      <c r="F56" s="43">
        <v>0</v>
      </c>
      <c r="G56" s="45"/>
    </row>
    <row r="57" spans="1:7" ht="19.5">
      <c r="A57" s="35"/>
      <c r="B57" s="34"/>
      <c r="C57" s="34" t="s">
        <v>46</v>
      </c>
      <c r="D57" s="34"/>
      <c r="E57" s="34"/>
      <c r="F57" s="43">
        <v>0</v>
      </c>
      <c r="G57" s="45"/>
    </row>
    <row r="58" spans="1:7" ht="19.5">
      <c r="A58" s="35"/>
      <c r="B58" s="59"/>
      <c r="C58" s="34" t="s">
        <v>47</v>
      </c>
      <c r="D58" s="34"/>
      <c r="E58" s="34"/>
      <c r="F58" s="43">
        <v>-1362</v>
      </c>
      <c r="G58" s="45"/>
    </row>
    <row r="59" spans="1:7" ht="19.5">
      <c r="A59" s="35"/>
      <c r="B59" s="59"/>
      <c r="C59" s="34" t="s">
        <v>48</v>
      </c>
      <c r="D59" s="34"/>
      <c r="E59" s="34"/>
      <c r="F59" s="43">
        <v>-5736</v>
      </c>
      <c r="G59" s="45"/>
    </row>
    <row r="60" spans="1:7" ht="19.5">
      <c r="A60" s="35"/>
      <c r="B60" s="59"/>
      <c r="C60" s="34" t="s">
        <v>49</v>
      </c>
      <c r="D60" s="34"/>
      <c r="E60" s="34"/>
      <c r="F60" s="43">
        <v>-5261</v>
      </c>
      <c r="G60" s="45"/>
    </row>
    <row r="61" spans="1:7" ht="19.5">
      <c r="A61" s="35"/>
      <c r="B61" s="59"/>
      <c r="C61" s="34" t="s">
        <v>50</v>
      </c>
      <c r="D61" s="34"/>
      <c r="E61" s="34"/>
      <c r="F61" s="43">
        <v>-29</v>
      </c>
      <c r="G61" s="45"/>
    </row>
    <row r="62" spans="1:7" ht="19.5">
      <c r="A62" s="35"/>
      <c r="B62" s="59"/>
      <c r="C62" s="34" t="s">
        <v>51</v>
      </c>
      <c r="D62" s="34"/>
      <c r="E62" s="34"/>
      <c r="F62" s="43">
        <v>0</v>
      </c>
      <c r="G62" s="45"/>
    </row>
    <row r="63" spans="1:7" ht="19.5">
      <c r="A63" s="35"/>
      <c r="B63" s="59"/>
      <c r="C63" s="48" t="s">
        <v>52</v>
      </c>
      <c r="D63" s="49"/>
      <c r="E63" s="49"/>
      <c r="F63" s="50">
        <v>0</v>
      </c>
      <c r="G63" s="45"/>
    </row>
    <row r="64" spans="1:7" ht="19.5">
      <c r="A64" s="35"/>
      <c r="B64" s="59"/>
      <c r="C64" s="48" t="s">
        <v>53</v>
      </c>
      <c r="D64" s="49"/>
      <c r="E64" s="49"/>
      <c r="F64" s="50">
        <v>-8000</v>
      </c>
      <c r="G64" s="45"/>
    </row>
    <row r="65" spans="1:7" ht="19.5">
      <c r="A65" s="35"/>
      <c r="B65" s="59"/>
      <c r="C65" s="48" t="s">
        <v>54</v>
      </c>
      <c r="D65" s="49"/>
      <c r="E65" s="49"/>
      <c r="F65" s="50">
        <v>0</v>
      </c>
      <c r="G65" s="45"/>
    </row>
    <row r="66" spans="1:7" ht="19.5">
      <c r="A66" s="35"/>
      <c r="B66" s="59"/>
      <c r="C66" s="48" t="s">
        <v>55</v>
      </c>
      <c r="D66" s="49"/>
      <c r="E66" s="49"/>
      <c r="F66" s="50">
        <v>0</v>
      </c>
      <c r="G66" s="45"/>
    </row>
    <row r="67" spans="1:7" ht="19.5">
      <c r="A67" s="35"/>
      <c r="B67" s="59"/>
      <c r="C67" s="34" t="s">
        <v>56</v>
      </c>
      <c r="D67" s="34"/>
      <c r="E67" s="34"/>
      <c r="F67" s="44">
        <f>-52105-300</f>
        <v>-52405</v>
      </c>
      <c r="G67" s="45"/>
    </row>
    <row r="68" spans="1:7" ht="20.25">
      <c r="A68" s="35"/>
      <c r="B68" s="59"/>
      <c r="C68" s="34"/>
      <c r="D68" s="34"/>
      <c r="E68" s="34"/>
      <c r="F68" s="46">
        <f>SUM(F56:F67)</f>
        <v>-72793</v>
      </c>
      <c r="G68" s="51"/>
    </row>
    <row r="69" spans="1:7" ht="21.75">
      <c r="A69" s="35"/>
      <c r="B69" s="34" t="s">
        <v>57</v>
      </c>
      <c r="C69" s="34"/>
      <c r="D69" s="34"/>
      <c r="E69" s="34"/>
      <c r="F69" s="41"/>
      <c r="G69" s="51"/>
    </row>
    <row r="70" spans="1:7" ht="20.25">
      <c r="A70" s="35"/>
      <c r="B70" s="33"/>
      <c r="C70" s="34" t="s">
        <v>58</v>
      </c>
      <c r="D70" s="34"/>
      <c r="E70" s="34"/>
      <c r="F70" s="43">
        <v>-470</v>
      </c>
      <c r="G70" s="51"/>
    </row>
    <row r="71" spans="1:7" ht="20.25">
      <c r="A71" s="35"/>
      <c r="B71" s="33"/>
      <c r="C71" s="34" t="s">
        <v>59</v>
      </c>
      <c r="D71" s="34"/>
      <c r="E71" s="34"/>
      <c r="F71" s="43">
        <v>0</v>
      </c>
      <c r="G71" s="51"/>
    </row>
    <row r="72" spans="1:7" ht="19.5">
      <c r="A72" s="29"/>
      <c r="B72" s="38" t="s">
        <v>60</v>
      </c>
      <c r="C72" s="34"/>
      <c r="D72" s="34"/>
      <c r="E72" s="34"/>
      <c r="F72" s="46">
        <f>F54+F68+F70+F71</f>
        <v>-113263</v>
      </c>
      <c r="G72" s="45"/>
    </row>
    <row r="73" spans="1:7" ht="19.5">
      <c r="A73" s="29"/>
      <c r="B73" s="30"/>
      <c r="C73" s="4"/>
      <c r="D73" s="34"/>
      <c r="E73" s="34"/>
      <c r="F73" s="52"/>
      <c r="G73" s="45"/>
    </row>
    <row r="74" spans="1:7" ht="20.25" thickBot="1">
      <c r="A74" s="53"/>
      <c r="B74" s="34" t="s">
        <v>61</v>
      </c>
      <c r="C74" s="33"/>
      <c r="D74" s="33"/>
      <c r="E74" s="33"/>
      <c r="F74" s="54">
        <f>F50+F72</f>
        <v>910737</v>
      </c>
      <c r="G74" s="55"/>
    </row>
    <row r="75" spans="1:7" ht="17.25" thickTop="1">
      <c r="A75" s="42"/>
      <c r="B75" s="53"/>
      <c r="C75" s="32"/>
      <c r="D75" s="32"/>
      <c r="E75" s="32"/>
      <c r="F75" s="56"/>
      <c r="G75" s="55"/>
    </row>
    <row r="76" spans="1:7" ht="18">
      <c r="A76" s="57"/>
      <c r="B76" s="32"/>
      <c r="C76" s="32"/>
      <c r="D76" s="32"/>
      <c r="E76" s="32"/>
      <c r="F76" s="58"/>
      <c r="G76" s="51"/>
    </row>
    <row r="77" spans="1:7" ht="19.5">
      <c r="A77" s="153" t="s">
        <v>62</v>
      </c>
      <c r="B77" s="154"/>
      <c r="C77" s="154"/>
      <c r="D77" s="154"/>
      <c r="E77" s="154"/>
      <c r="F77" s="154"/>
      <c r="G77" s="154"/>
    </row>
    <row r="79" spans="1:7" ht="30">
      <c r="A79" s="149" t="s">
        <v>32</v>
      </c>
      <c r="B79" s="149"/>
      <c r="C79" s="149"/>
      <c r="D79" s="149"/>
      <c r="E79" s="149"/>
      <c r="F79" s="149"/>
      <c r="G79" s="149"/>
    </row>
    <row r="80" spans="1:7" ht="25.5">
      <c r="A80" s="150" t="s">
        <v>33</v>
      </c>
      <c r="B80" s="150"/>
      <c r="C80" s="150"/>
      <c r="D80" s="150"/>
      <c r="E80" s="150"/>
      <c r="F80" s="150"/>
      <c r="G80" s="150"/>
    </row>
    <row r="81" spans="1:7" ht="25.5">
      <c r="A81" s="27"/>
      <c r="B81" s="17"/>
      <c r="C81" s="151" t="s">
        <v>68</v>
      </c>
      <c r="D81" s="151"/>
      <c r="E81" s="151"/>
      <c r="F81" s="151"/>
      <c r="G81" s="17"/>
    </row>
    <row r="82" spans="1:7">
      <c r="A82" s="28"/>
      <c r="B82" s="28"/>
      <c r="C82" s="28"/>
      <c r="D82" s="28"/>
      <c r="E82" s="28"/>
      <c r="F82" s="28"/>
      <c r="G82" s="28"/>
    </row>
    <row r="83" spans="1:7" ht="18.75">
      <c r="A83" s="29"/>
      <c r="B83" s="152" t="s">
        <v>34</v>
      </c>
      <c r="C83" s="152"/>
      <c r="D83" s="30"/>
      <c r="E83" s="30"/>
      <c r="F83" s="62" t="s">
        <v>35</v>
      </c>
      <c r="G83" s="28"/>
    </row>
    <row r="84" spans="1:7" ht="19.5">
      <c r="A84" s="32"/>
      <c r="B84" s="34" t="s">
        <v>36</v>
      </c>
      <c r="C84" s="33"/>
      <c r="D84" s="33"/>
      <c r="E84" s="33"/>
      <c r="F84" s="33"/>
      <c r="G84" s="28"/>
    </row>
    <row r="85" spans="1:7" ht="19.5">
      <c r="A85" s="35"/>
      <c r="B85" s="63"/>
      <c r="C85" s="34" t="s">
        <v>37</v>
      </c>
      <c r="D85" s="34"/>
      <c r="E85" s="34"/>
      <c r="F85" s="37">
        <v>0</v>
      </c>
      <c r="G85" s="28"/>
    </row>
    <row r="86" spans="1:7" ht="19.5">
      <c r="A86" s="35"/>
      <c r="B86" s="63"/>
      <c r="C86" s="34" t="s">
        <v>38</v>
      </c>
      <c r="D86" s="34"/>
      <c r="E86" s="34"/>
      <c r="F86" s="37">
        <v>167300</v>
      </c>
      <c r="G86" s="28"/>
    </row>
    <row r="87" spans="1:7" ht="19.5">
      <c r="A87" s="35"/>
      <c r="B87" s="63"/>
      <c r="C87" s="34" t="s">
        <v>39</v>
      </c>
      <c r="D87" s="34"/>
      <c r="E87" s="34"/>
      <c r="F87" s="37">
        <v>14600</v>
      </c>
      <c r="G87" s="28"/>
    </row>
    <row r="88" spans="1:7" ht="19.5">
      <c r="A88" s="35"/>
      <c r="C88" s="34" t="s">
        <v>40</v>
      </c>
      <c r="F88" s="37">
        <v>0</v>
      </c>
      <c r="G88" s="28"/>
    </row>
    <row r="89" spans="1:7" ht="19.5">
      <c r="A89" s="35"/>
      <c r="B89" s="38" t="s">
        <v>41</v>
      </c>
      <c r="C89" s="34"/>
      <c r="D89" s="34"/>
      <c r="E89" s="34"/>
      <c r="F89" s="39">
        <f>SUM(F85:F88)</f>
        <v>181900</v>
      </c>
      <c r="G89" s="40"/>
    </row>
    <row r="90" spans="1:7" ht="21.75">
      <c r="A90" s="35"/>
      <c r="B90" s="34" t="s">
        <v>42</v>
      </c>
      <c r="C90" s="34"/>
      <c r="D90" s="34"/>
      <c r="E90" s="34"/>
      <c r="F90" s="41"/>
      <c r="G90" s="42"/>
    </row>
    <row r="91" spans="1:7" ht="19.5">
      <c r="A91" s="35"/>
      <c r="B91" s="63"/>
      <c r="C91" s="34" t="s">
        <v>43</v>
      </c>
      <c r="D91" s="34"/>
      <c r="E91" s="34"/>
      <c r="F91" s="43">
        <v>-40000</v>
      </c>
      <c r="G91" s="42"/>
    </row>
    <row r="92" spans="1:7" ht="19.5">
      <c r="A92" s="35"/>
      <c r="B92" s="63"/>
      <c r="C92" s="34"/>
      <c r="D92" s="34"/>
      <c r="E92" s="34"/>
      <c r="F92" s="44">
        <v>0</v>
      </c>
      <c r="G92" s="45"/>
    </row>
    <row r="93" spans="1:7" ht="19.5">
      <c r="A93" s="32"/>
      <c r="B93" s="33"/>
      <c r="C93" s="34"/>
      <c r="D93" s="34"/>
      <c r="E93" s="34"/>
      <c r="F93" s="46">
        <f>SUM(F91:F92)</f>
        <v>-40000</v>
      </c>
      <c r="G93" s="45"/>
    </row>
    <row r="94" spans="1:7" ht="19.5">
      <c r="A94" s="35"/>
      <c r="B94" s="34" t="s">
        <v>44</v>
      </c>
      <c r="C94" s="34"/>
      <c r="D94" s="34"/>
      <c r="E94" s="34"/>
      <c r="F94" s="47"/>
      <c r="G94" s="45"/>
    </row>
    <row r="95" spans="1:7" ht="19.5">
      <c r="A95" s="35"/>
      <c r="B95" s="34"/>
      <c r="C95" s="34" t="s">
        <v>45</v>
      </c>
      <c r="D95" s="34"/>
      <c r="E95" s="34"/>
      <c r="F95" s="43">
        <v>0</v>
      </c>
      <c r="G95" s="45"/>
    </row>
    <row r="96" spans="1:7" ht="19.5">
      <c r="A96" s="35"/>
      <c r="B96" s="34"/>
      <c r="C96" s="34" t="s">
        <v>46</v>
      </c>
      <c r="D96" s="34"/>
      <c r="E96" s="34"/>
      <c r="F96" s="43">
        <v>0</v>
      </c>
      <c r="G96" s="45"/>
    </row>
    <row r="97" spans="1:7" ht="19.5">
      <c r="A97" s="35"/>
      <c r="B97" s="63"/>
      <c r="C97" s="34" t="s">
        <v>47</v>
      </c>
      <c r="D97" s="34"/>
      <c r="E97" s="34"/>
      <c r="F97" s="43">
        <v>-3128</v>
      </c>
      <c r="G97" s="45"/>
    </row>
    <row r="98" spans="1:7" ht="19.5">
      <c r="A98" s="35"/>
      <c r="B98" s="63"/>
      <c r="C98" s="34" t="s">
        <v>48</v>
      </c>
      <c r="D98" s="34"/>
      <c r="E98" s="34"/>
      <c r="F98" s="43">
        <v>-5070</v>
      </c>
      <c r="G98" s="45"/>
    </row>
    <row r="99" spans="1:7" ht="19.5">
      <c r="A99" s="35"/>
      <c r="B99" s="63"/>
      <c r="C99" s="34" t="s">
        <v>49</v>
      </c>
      <c r="D99" s="34"/>
      <c r="E99" s="34"/>
      <c r="F99" s="43">
        <v>-950</v>
      </c>
      <c r="G99" s="45"/>
    </row>
    <row r="100" spans="1:7" ht="19.5">
      <c r="A100" s="35"/>
      <c r="B100" s="63"/>
      <c r="C100" s="34" t="s">
        <v>50</v>
      </c>
      <c r="D100" s="34"/>
      <c r="E100" s="34"/>
      <c r="F100" s="43">
        <v>-2043</v>
      </c>
      <c r="G100" s="45"/>
    </row>
    <row r="101" spans="1:7" ht="19.5">
      <c r="A101" s="35"/>
      <c r="B101" s="63"/>
      <c r="C101" s="34" t="s">
        <v>51</v>
      </c>
      <c r="D101" s="34"/>
      <c r="E101" s="34"/>
      <c r="F101" s="43">
        <v>0</v>
      </c>
      <c r="G101" s="45"/>
    </row>
    <row r="102" spans="1:7" ht="19.5">
      <c r="A102" s="35"/>
      <c r="B102" s="63"/>
      <c r="C102" s="48" t="s">
        <v>52</v>
      </c>
      <c r="D102" s="49"/>
      <c r="E102" s="49"/>
      <c r="F102" s="50">
        <v>-1206</v>
      </c>
      <c r="G102" s="45"/>
    </row>
    <row r="103" spans="1:7" ht="19.5">
      <c r="A103" s="35"/>
      <c r="B103" s="63"/>
      <c r="C103" s="48" t="s">
        <v>53</v>
      </c>
      <c r="D103" s="49"/>
      <c r="E103" s="49"/>
      <c r="F103" s="50">
        <v>-4000</v>
      </c>
      <c r="G103" s="45"/>
    </row>
    <row r="104" spans="1:7" ht="19.5">
      <c r="A104" s="35"/>
      <c r="B104" s="63"/>
      <c r="C104" s="48" t="s">
        <v>54</v>
      </c>
      <c r="D104" s="49"/>
      <c r="E104" s="49"/>
      <c r="F104" s="50">
        <v>-69077</v>
      </c>
      <c r="G104" s="45"/>
    </row>
    <row r="105" spans="1:7" ht="19.5">
      <c r="A105" s="35"/>
      <c r="B105" s="63"/>
      <c r="C105" s="48" t="s">
        <v>55</v>
      </c>
      <c r="D105" s="49"/>
      <c r="E105" s="49"/>
      <c r="F105" s="50">
        <v>0</v>
      </c>
      <c r="G105" s="45"/>
    </row>
    <row r="106" spans="1:7" ht="19.5">
      <c r="A106" s="35"/>
      <c r="B106" s="63"/>
      <c r="C106" s="34" t="s">
        <v>56</v>
      </c>
      <c r="D106" s="34"/>
      <c r="E106" s="34"/>
      <c r="F106" s="44">
        <f>-381-749</f>
        <v>-1130</v>
      </c>
      <c r="G106" s="45"/>
    </row>
    <row r="107" spans="1:7" ht="20.25">
      <c r="A107" s="35"/>
      <c r="B107" s="63"/>
      <c r="C107" s="34"/>
      <c r="D107" s="34"/>
      <c r="E107" s="34"/>
      <c r="F107" s="46">
        <f>SUM(F95:F106)</f>
        <v>-86604</v>
      </c>
      <c r="G107" s="51"/>
    </row>
    <row r="108" spans="1:7" ht="21.75">
      <c r="A108" s="35"/>
      <c r="B108" s="34" t="s">
        <v>57</v>
      </c>
      <c r="C108" s="34"/>
      <c r="D108" s="34"/>
      <c r="E108" s="34"/>
      <c r="F108" s="41"/>
      <c r="G108" s="51"/>
    </row>
    <row r="109" spans="1:7" ht="20.25">
      <c r="A109" s="35"/>
      <c r="B109" s="33"/>
      <c r="C109" s="34" t="s">
        <v>58</v>
      </c>
      <c r="D109" s="34"/>
      <c r="E109" s="34"/>
      <c r="F109" s="43">
        <v>-18715</v>
      </c>
      <c r="G109" s="51"/>
    </row>
    <row r="110" spans="1:7" ht="20.25">
      <c r="A110" s="35"/>
      <c r="B110" s="33"/>
      <c r="C110" s="34" t="s">
        <v>59</v>
      </c>
      <c r="D110" s="34"/>
      <c r="E110" s="34"/>
      <c r="F110" s="43">
        <v>-291254</v>
      </c>
      <c r="G110" s="51"/>
    </row>
    <row r="111" spans="1:7" ht="19.5">
      <c r="A111" s="29"/>
      <c r="B111" s="38" t="s">
        <v>60</v>
      </c>
      <c r="C111" s="34"/>
      <c r="D111" s="34"/>
      <c r="E111" s="34"/>
      <c r="F111" s="46">
        <f>F93+F107+F109+F110</f>
        <v>-436573</v>
      </c>
      <c r="G111" s="45"/>
    </row>
    <row r="112" spans="1:7" ht="19.5">
      <c r="A112" s="29"/>
      <c r="B112" s="30"/>
      <c r="C112" s="4"/>
      <c r="D112" s="34"/>
      <c r="E112" s="34"/>
      <c r="F112" s="52"/>
      <c r="G112" s="45"/>
    </row>
    <row r="113" spans="1:7" ht="20.25" thickBot="1">
      <c r="A113" s="53"/>
      <c r="B113" s="34" t="s">
        <v>61</v>
      </c>
      <c r="C113" s="33"/>
      <c r="D113" s="33"/>
      <c r="E113" s="33"/>
      <c r="F113" s="54">
        <f>F89+F111</f>
        <v>-254673</v>
      </c>
      <c r="G113" s="55"/>
    </row>
    <row r="114" spans="1:7" ht="17.25" thickTop="1">
      <c r="A114" s="42"/>
      <c r="B114" s="53"/>
      <c r="C114" s="32"/>
      <c r="D114" s="32"/>
      <c r="E114" s="32"/>
      <c r="F114" s="56"/>
      <c r="G114" s="55"/>
    </row>
    <row r="115" spans="1:7" ht="18">
      <c r="A115" s="57"/>
      <c r="B115" s="32"/>
      <c r="C115" s="32"/>
      <c r="D115" s="32"/>
      <c r="E115" s="32"/>
      <c r="F115" s="58"/>
      <c r="G115" s="51"/>
    </row>
    <row r="116" spans="1:7" ht="19.5">
      <c r="A116" s="153" t="s">
        <v>62</v>
      </c>
      <c r="B116" s="154"/>
      <c r="C116" s="154"/>
      <c r="D116" s="154"/>
      <c r="E116" s="154"/>
      <c r="F116" s="154"/>
      <c r="G116" s="154"/>
    </row>
    <row r="118" spans="1:7" ht="30">
      <c r="A118" s="149" t="s">
        <v>32</v>
      </c>
      <c r="B118" s="149"/>
      <c r="C118" s="149"/>
      <c r="D118" s="149"/>
      <c r="E118" s="149"/>
      <c r="F118" s="149"/>
      <c r="G118" s="149"/>
    </row>
    <row r="119" spans="1:7" ht="25.5">
      <c r="A119" s="150" t="s">
        <v>33</v>
      </c>
      <c r="B119" s="150"/>
      <c r="C119" s="150"/>
      <c r="D119" s="150"/>
      <c r="E119" s="150"/>
      <c r="F119" s="150"/>
      <c r="G119" s="150"/>
    </row>
    <row r="120" spans="1:7" ht="25.5">
      <c r="A120" s="27"/>
      <c r="B120" s="17"/>
      <c r="C120" s="151" t="s">
        <v>69</v>
      </c>
      <c r="D120" s="151"/>
      <c r="E120" s="151"/>
      <c r="F120" s="151"/>
      <c r="G120" s="17"/>
    </row>
    <row r="121" spans="1:7">
      <c r="A121" s="28"/>
      <c r="B121" s="28"/>
      <c r="C121" s="28"/>
      <c r="D121" s="28"/>
      <c r="E121" s="28"/>
      <c r="F121" s="28"/>
      <c r="G121" s="28"/>
    </row>
    <row r="122" spans="1:7" ht="18.75">
      <c r="A122" s="29"/>
      <c r="B122" s="152" t="s">
        <v>34</v>
      </c>
      <c r="C122" s="152"/>
      <c r="D122" s="30"/>
      <c r="E122" s="30"/>
      <c r="F122" s="64" t="s">
        <v>35</v>
      </c>
      <c r="G122" s="28"/>
    </row>
    <row r="123" spans="1:7" ht="19.5">
      <c r="A123" s="32"/>
      <c r="B123" s="34" t="s">
        <v>36</v>
      </c>
      <c r="C123" s="33"/>
      <c r="D123" s="33"/>
      <c r="E123" s="33"/>
      <c r="F123" s="33"/>
      <c r="G123" s="28"/>
    </row>
    <row r="124" spans="1:7" ht="19.5">
      <c r="A124" s="35"/>
      <c r="B124" s="65"/>
      <c r="C124" s="34" t="s">
        <v>37</v>
      </c>
      <c r="D124" s="34"/>
      <c r="E124" s="34"/>
      <c r="F124" s="37">
        <f>F7+F46+F85</f>
        <v>59600</v>
      </c>
      <c r="G124" s="28"/>
    </row>
    <row r="125" spans="1:7" ht="19.5">
      <c r="A125" s="35"/>
      <c r="B125" s="65"/>
      <c r="C125" s="34" t="s">
        <v>38</v>
      </c>
      <c r="D125" s="34"/>
      <c r="E125" s="34"/>
      <c r="F125" s="37">
        <f>F8+F47+F86</f>
        <v>1173300</v>
      </c>
      <c r="G125" s="28"/>
    </row>
    <row r="126" spans="1:7" ht="19.5">
      <c r="A126" s="35"/>
      <c r="B126" s="65"/>
      <c r="C126" s="34" t="s">
        <v>39</v>
      </c>
      <c r="D126" s="34"/>
      <c r="E126" s="34"/>
      <c r="F126" s="37">
        <f>F48+F9+F87</f>
        <v>303600</v>
      </c>
      <c r="G126" s="28"/>
    </row>
    <row r="127" spans="1:7" ht="19.5">
      <c r="A127" s="35"/>
      <c r="C127" s="34" t="s">
        <v>40</v>
      </c>
      <c r="F127" s="37">
        <v>0</v>
      </c>
      <c r="G127" s="28"/>
    </row>
    <row r="128" spans="1:7" ht="19.5">
      <c r="A128" s="35"/>
      <c r="B128" s="38" t="s">
        <v>41</v>
      </c>
      <c r="C128" s="34"/>
      <c r="D128" s="34"/>
      <c r="E128" s="34"/>
      <c r="F128" s="39">
        <f>SUM(F124:F127)</f>
        <v>1536500</v>
      </c>
      <c r="G128" s="40"/>
    </row>
    <row r="129" spans="1:7" ht="21.75">
      <c r="A129" s="35"/>
      <c r="B129" s="34" t="s">
        <v>42</v>
      </c>
      <c r="C129" s="34"/>
      <c r="D129" s="34"/>
      <c r="E129" s="34"/>
      <c r="F129" s="41"/>
      <c r="G129" s="42"/>
    </row>
    <row r="130" spans="1:7" ht="19.5">
      <c r="A130" s="35"/>
      <c r="B130" s="65"/>
      <c r="C130" s="34" t="s">
        <v>43</v>
      </c>
      <c r="D130" s="34"/>
      <c r="E130" s="34"/>
      <c r="F130" s="43">
        <v>-120000</v>
      </c>
      <c r="G130" s="42"/>
    </row>
    <row r="131" spans="1:7" ht="19.5">
      <c r="A131" s="35"/>
      <c r="B131" s="65"/>
      <c r="C131" s="34"/>
      <c r="D131" s="34"/>
      <c r="E131" s="34"/>
      <c r="F131" s="44">
        <v>0</v>
      </c>
      <c r="G131" s="45"/>
    </row>
    <row r="132" spans="1:7" ht="19.5">
      <c r="A132" s="32"/>
      <c r="B132" s="33"/>
      <c r="C132" s="34"/>
      <c r="D132" s="34"/>
      <c r="E132" s="34"/>
      <c r="F132" s="46">
        <f>SUM(F130:F131)</f>
        <v>-120000</v>
      </c>
      <c r="G132" s="45"/>
    </row>
    <row r="133" spans="1:7" ht="19.5">
      <c r="A133" s="35"/>
      <c r="B133" s="34" t="s">
        <v>44</v>
      </c>
      <c r="C133" s="34"/>
      <c r="D133" s="34"/>
      <c r="E133" s="34"/>
      <c r="F133" s="47"/>
      <c r="G133" s="45"/>
    </row>
    <row r="134" spans="1:7" ht="19.5">
      <c r="A134" s="35"/>
      <c r="B134" s="34"/>
      <c r="C134" s="34" t="s">
        <v>45</v>
      </c>
      <c r="D134" s="34"/>
      <c r="E134" s="34"/>
      <c r="F134" s="43">
        <v>-4800</v>
      </c>
      <c r="G134" s="45"/>
    </row>
    <row r="135" spans="1:7" ht="19.5">
      <c r="A135" s="35"/>
      <c r="B135" s="34"/>
      <c r="C135" s="34" t="s">
        <v>46</v>
      </c>
      <c r="D135" s="34"/>
      <c r="E135" s="34"/>
      <c r="F135" s="43">
        <v>0</v>
      </c>
      <c r="G135" s="45"/>
    </row>
    <row r="136" spans="1:7" ht="19.5">
      <c r="A136" s="35"/>
      <c r="B136" s="65"/>
      <c r="C136" s="34" t="s">
        <v>47</v>
      </c>
      <c r="D136" s="34"/>
      <c r="E136" s="34"/>
      <c r="F136" s="43">
        <v>-7803</v>
      </c>
      <c r="G136" s="45"/>
    </row>
    <row r="137" spans="1:7" ht="19.5">
      <c r="A137" s="35"/>
      <c r="B137" s="65"/>
      <c r="C137" s="34" t="s">
        <v>48</v>
      </c>
      <c r="D137" s="34"/>
      <c r="E137" s="34"/>
      <c r="F137" s="43">
        <v>-16606</v>
      </c>
      <c r="G137" s="45"/>
    </row>
    <row r="138" spans="1:7" ht="19.5">
      <c r="A138" s="35"/>
      <c r="B138" s="65"/>
      <c r="C138" s="34" t="s">
        <v>49</v>
      </c>
      <c r="D138" s="34"/>
      <c r="E138" s="34"/>
      <c r="F138" s="43">
        <v>-10151</v>
      </c>
      <c r="G138" s="45"/>
    </row>
    <row r="139" spans="1:7" ht="19.5">
      <c r="A139" s="35"/>
      <c r="B139" s="65"/>
      <c r="C139" s="34" t="s">
        <v>50</v>
      </c>
      <c r="D139" s="34"/>
      <c r="E139" s="34"/>
      <c r="F139" s="43">
        <v>-2072</v>
      </c>
      <c r="G139" s="45"/>
    </row>
    <row r="140" spans="1:7" ht="19.5">
      <c r="A140" s="35"/>
      <c r="B140" s="65"/>
      <c r="C140" s="34" t="s">
        <v>51</v>
      </c>
      <c r="D140" s="34"/>
      <c r="E140" s="34"/>
      <c r="F140" s="43">
        <v>0</v>
      </c>
      <c r="G140" s="45"/>
    </row>
    <row r="141" spans="1:7" ht="19.5">
      <c r="A141" s="35"/>
      <c r="B141" s="65"/>
      <c r="C141" s="48" t="s">
        <v>52</v>
      </c>
      <c r="D141" s="49"/>
      <c r="E141" s="49"/>
      <c r="F141" s="50">
        <v>-1206</v>
      </c>
      <c r="G141" s="45"/>
    </row>
    <row r="142" spans="1:7" ht="19.5">
      <c r="A142" s="35"/>
      <c r="B142" s="65"/>
      <c r="C142" s="48" t="s">
        <v>53</v>
      </c>
      <c r="D142" s="49"/>
      <c r="E142" s="49"/>
      <c r="F142" s="50">
        <f>F25+F64+F103</f>
        <v>-19930</v>
      </c>
      <c r="G142" s="45"/>
    </row>
    <row r="143" spans="1:7" ht="19.5">
      <c r="A143" s="35"/>
      <c r="B143" s="65"/>
      <c r="C143" s="48" t="s">
        <v>54</v>
      </c>
      <c r="D143" s="49"/>
      <c r="E143" s="49"/>
      <c r="F143" s="50">
        <v>-103877</v>
      </c>
      <c r="G143" s="45"/>
    </row>
    <row r="144" spans="1:7" ht="19.5">
      <c r="A144" s="35"/>
      <c r="B144" s="65"/>
      <c r="C144" s="48" t="s">
        <v>55</v>
      </c>
      <c r="D144" s="49"/>
      <c r="E144" s="49"/>
      <c r="F144" s="50">
        <v>0</v>
      </c>
      <c r="G144" s="45"/>
    </row>
    <row r="145" spans="1:7" ht="19.5">
      <c r="A145" s="35"/>
      <c r="B145" s="65"/>
      <c r="C145" s="34" t="s">
        <v>56</v>
      </c>
      <c r="D145" s="34"/>
      <c r="E145" s="34"/>
      <c r="F145" s="44">
        <f>F28+F67+F106</f>
        <v>-64470</v>
      </c>
      <c r="G145" s="45"/>
    </row>
    <row r="146" spans="1:7" ht="20.25">
      <c r="A146" s="35"/>
      <c r="B146" s="65"/>
      <c r="C146" s="34"/>
      <c r="D146" s="34"/>
      <c r="E146" s="34"/>
      <c r="F146" s="46">
        <f>SUM(F134:F145)</f>
        <v>-230915</v>
      </c>
      <c r="G146" s="51"/>
    </row>
    <row r="147" spans="1:7" ht="21.75">
      <c r="A147" s="35"/>
      <c r="B147" s="34" t="s">
        <v>57</v>
      </c>
      <c r="C147" s="34"/>
      <c r="D147" s="34"/>
      <c r="E147" s="34"/>
      <c r="F147" s="41"/>
      <c r="G147" s="51"/>
    </row>
    <row r="148" spans="1:7" ht="20.25">
      <c r="A148" s="35"/>
      <c r="B148" s="33"/>
      <c r="C148" s="34" t="s">
        <v>58</v>
      </c>
      <c r="D148" s="34"/>
      <c r="E148" s="34"/>
      <c r="F148" s="43">
        <f>F31+F70+F109</f>
        <v>-23608</v>
      </c>
      <c r="G148" s="51"/>
    </row>
    <row r="149" spans="1:7" ht="20.25">
      <c r="A149" s="35"/>
      <c r="B149" s="33"/>
      <c r="C149" s="34" t="s">
        <v>59</v>
      </c>
      <c r="D149" s="34"/>
      <c r="E149" s="34"/>
      <c r="F149" s="43">
        <v>-291254</v>
      </c>
      <c r="G149" s="51"/>
    </row>
    <row r="150" spans="1:7" ht="19.5">
      <c r="A150" s="29"/>
      <c r="B150" s="38" t="s">
        <v>60</v>
      </c>
      <c r="C150" s="34"/>
      <c r="D150" s="34"/>
      <c r="E150" s="34"/>
      <c r="F150" s="46">
        <f>F132+F146+F148+F149</f>
        <v>-665777</v>
      </c>
      <c r="G150" s="45"/>
    </row>
    <row r="151" spans="1:7" ht="19.5">
      <c r="A151" s="29"/>
      <c r="B151" s="30"/>
      <c r="C151" s="4"/>
      <c r="D151" s="34"/>
      <c r="E151" s="34"/>
      <c r="F151" s="52"/>
      <c r="G151" s="45"/>
    </row>
    <row r="152" spans="1:7" ht="20.25" thickBot="1">
      <c r="A152" s="53"/>
      <c r="B152" s="34" t="s">
        <v>61</v>
      </c>
      <c r="C152" s="33"/>
      <c r="D152" s="33"/>
      <c r="E152" s="33"/>
      <c r="F152" s="54">
        <f>F128+F150</f>
        <v>870723</v>
      </c>
      <c r="G152" s="55"/>
    </row>
    <row r="153" spans="1:7" ht="17.25" thickTop="1">
      <c r="A153" s="42"/>
      <c r="B153" s="53"/>
      <c r="C153" s="32"/>
      <c r="D153" s="32"/>
      <c r="E153" s="32"/>
      <c r="F153" s="56"/>
      <c r="G153" s="55"/>
    </row>
    <row r="154" spans="1:7" ht="18">
      <c r="A154" s="57"/>
      <c r="B154" s="32"/>
      <c r="C154" s="32"/>
      <c r="D154" s="32"/>
      <c r="E154" s="32"/>
      <c r="F154" s="58"/>
      <c r="G154" s="51"/>
    </row>
    <row r="155" spans="1:7" ht="19.5">
      <c r="A155" s="153" t="s">
        <v>62</v>
      </c>
      <c r="B155" s="154"/>
      <c r="C155" s="154"/>
      <c r="D155" s="154"/>
      <c r="E155" s="154"/>
      <c r="F155" s="154"/>
      <c r="G155" s="154"/>
    </row>
    <row r="157" spans="1:7" ht="30">
      <c r="A157" s="149" t="s">
        <v>32</v>
      </c>
      <c r="B157" s="149"/>
      <c r="C157" s="149"/>
      <c r="D157" s="149"/>
      <c r="E157" s="149"/>
      <c r="F157" s="149"/>
      <c r="G157" s="149"/>
    </row>
    <row r="158" spans="1:7" ht="25.5">
      <c r="A158" s="150" t="s">
        <v>33</v>
      </c>
      <c r="B158" s="150"/>
      <c r="C158" s="150"/>
      <c r="D158" s="150"/>
      <c r="E158" s="150"/>
      <c r="F158" s="150"/>
      <c r="G158" s="150"/>
    </row>
    <row r="159" spans="1:7" ht="25.5">
      <c r="A159" s="27"/>
      <c r="B159" s="17"/>
      <c r="C159" s="151" t="s">
        <v>71</v>
      </c>
      <c r="D159" s="151"/>
      <c r="E159" s="151"/>
      <c r="F159" s="151"/>
      <c r="G159" s="17"/>
    </row>
    <row r="160" spans="1:7">
      <c r="A160" s="28"/>
      <c r="B160" s="28"/>
      <c r="C160" s="28"/>
      <c r="D160" s="28"/>
      <c r="E160" s="28"/>
      <c r="F160" s="28"/>
      <c r="G160" s="28"/>
    </row>
    <row r="161" spans="1:7" ht="18.75">
      <c r="A161" s="29"/>
      <c r="B161" s="152" t="s">
        <v>34</v>
      </c>
      <c r="C161" s="152"/>
      <c r="D161" s="30"/>
      <c r="E161" s="30"/>
      <c r="F161" s="67" t="s">
        <v>35</v>
      </c>
      <c r="G161" s="28"/>
    </row>
    <row r="162" spans="1:7" ht="19.5">
      <c r="A162" s="32"/>
      <c r="B162" s="34" t="s">
        <v>36</v>
      </c>
      <c r="C162" s="33"/>
      <c r="D162" s="33"/>
      <c r="E162" s="33"/>
      <c r="F162" s="33"/>
      <c r="G162" s="28"/>
    </row>
    <row r="163" spans="1:7" ht="19.5">
      <c r="A163" s="35"/>
      <c r="B163" s="68"/>
      <c r="C163" s="34" t="s">
        <v>37</v>
      </c>
      <c r="D163" s="34"/>
      <c r="E163" s="34"/>
      <c r="F163" s="37">
        <v>0</v>
      </c>
      <c r="G163" s="28"/>
    </row>
    <row r="164" spans="1:7" ht="19.5">
      <c r="A164" s="35"/>
      <c r="B164" s="68"/>
      <c r="C164" s="34" t="s">
        <v>38</v>
      </c>
      <c r="D164" s="34"/>
      <c r="E164" s="34"/>
      <c r="F164" s="37"/>
      <c r="G164" s="28"/>
    </row>
    <row r="165" spans="1:7" ht="19.5">
      <c r="A165" s="35"/>
      <c r="B165" s="68"/>
      <c r="C165" s="34" t="s">
        <v>39</v>
      </c>
      <c r="D165" s="34"/>
      <c r="E165" s="34"/>
      <c r="F165" s="37">
        <v>40100</v>
      </c>
      <c r="G165" s="28"/>
    </row>
    <row r="166" spans="1:7" ht="19.5">
      <c r="A166" s="35"/>
      <c r="C166" s="34" t="s">
        <v>40</v>
      </c>
      <c r="F166" s="37">
        <v>0</v>
      </c>
      <c r="G166" s="28"/>
    </row>
    <row r="167" spans="1:7" ht="19.5">
      <c r="A167" s="35"/>
      <c r="B167" s="38" t="s">
        <v>41</v>
      </c>
      <c r="C167" s="34"/>
      <c r="D167" s="34"/>
      <c r="E167" s="34"/>
      <c r="F167" s="39">
        <f>SUM(F163:F166)</f>
        <v>40100</v>
      </c>
      <c r="G167" s="40"/>
    </row>
    <row r="168" spans="1:7" ht="21.75">
      <c r="A168" s="35"/>
      <c r="B168" s="34" t="s">
        <v>42</v>
      </c>
      <c r="C168" s="34"/>
      <c r="D168" s="34"/>
      <c r="E168" s="34"/>
      <c r="F168" s="41"/>
      <c r="G168" s="42"/>
    </row>
    <row r="169" spans="1:7" ht="19.5">
      <c r="A169" s="35"/>
      <c r="B169" s="68"/>
      <c r="C169" s="34" t="s">
        <v>43</v>
      </c>
      <c r="D169" s="34"/>
      <c r="E169" s="34"/>
      <c r="F169" s="43">
        <v>-40000</v>
      </c>
      <c r="G169" s="42"/>
    </row>
    <row r="170" spans="1:7" ht="19.5">
      <c r="A170" s="35"/>
      <c r="B170" s="68"/>
      <c r="C170" s="34"/>
      <c r="D170" s="34"/>
      <c r="E170" s="34"/>
      <c r="F170" s="44">
        <v>0</v>
      </c>
      <c r="G170" s="45"/>
    </row>
    <row r="171" spans="1:7" ht="19.5">
      <c r="A171" s="32"/>
      <c r="B171" s="33"/>
      <c r="C171" s="34"/>
      <c r="D171" s="34"/>
      <c r="E171" s="34"/>
      <c r="F171" s="46">
        <f>SUM(F169:F170)</f>
        <v>-40000</v>
      </c>
      <c r="G171" s="45"/>
    </row>
    <row r="172" spans="1:7" ht="19.5">
      <c r="A172" s="35"/>
      <c r="B172" s="34" t="s">
        <v>44</v>
      </c>
      <c r="C172" s="34"/>
      <c r="D172" s="34"/>
      <c r="E172" s="34"/>
      <c r="F172" s="47"/>
      <c r="G172" s="45"/>
    </row>
    <row r="173" spans="1:7" ht="19.5">
      <c r="A173" s="35"/>
      <c r="B173" s="34"/>
      <c r="C173" s="34" t="s">
        <v>45</v>
      </c>
      <c r="D173" s="34"/>
      <c r="E173" s="34"/>
      <c r="F173" s="43">
        <v>0</v>
      </c>
      <c r="G173" s="45"/>
    </row>
    <row r="174" spans="1:7" ht="19.5">
      <c r="A174" s="35"/>
      <c r="B174" s="34"/>
      <c r="C174" s="34" t="s">
        <v>46</v>
      </c>
      <c r="D174" s="34"/>
      <c r="E174" s="34"/>
      <c r="F174" s="43">
        <v>0</v>
      </c>
      <c r="G174" s="45"/>
    </row>
    <row r="175" spans="1:7" ht="19.5">
      <c r="A175" s="35"/>
      <c r="B175" s="68"/>
      <c r="C175" s="34" t="s">
        <v>47</v>
      </c>
      <c r="D175" s="34"/>
      <c r="E175" s="34"/>
      <c r="F175" s="43">
        <v>-8736</v>
      </c>
      <c r="G175" s="45"/>
    </row>
    <row r="176" spans="1:7" ht="19.5">
      <c r="A176" s="35"/>
      <c r="B176" s="68"/>
      <c r="C176" s="34" t="s">
        <v>48</v>
      </c>
      <c r="D176" s="34"/>
      <c r="E176" s="34"/>
      <c r="F176" s="43">
        <v>0</v>
      </c>
      <c r="G176" s="45"/>
    </row>
    <row r="177" spans="1:7" ht="19.5">
      <c r="A177" s="35"/>
      <c r="B177" s="68"/>
      <c r="C177" s="34" t="s">
        <v>49</v>
      </c>
      <c r="D177" s="34"/>
      <c r="E177" s="34"/>
      <c r="F177" s="43">
        <v>-13446</v>
      </c>
      <c r="G177" s="45"/>
    </row>
    <row r="178" spans="1:7" ht="19.5">
      <c r="A178" s="35"/>
      <c r="B178" s="68"/>
      <c r="C178" s="34" t="s">
        <v>50</v>
      </c>
      <c r="D178" s="34"/>
      <c r="E178" s="34"/>
      <c r="F178" s="43">
        <v>-29</v>
      </c>
      <c r="G178" s="45"/>
    </row>
    <row r="179" spans="1:7" ht="19.5">
      <c r="A179" s="35"/>
      <c r="B179" s="68"/>
      <c r="C179" s="34" t="s">
        <v>51</v>
      </c>
      <c r="D179" s="34"/>
      <c r="E179" s="34"/>
      <c r="F179" s="43">
        <v>0</v>
      </c>
      <c r="G179" s="45"/>
    </row>
    <row r="180" spans="1:7" ht="19.5">
      <c r="A180" s="35"/>
      <c r="B180" s="68"/>
      <c r="C180" s="48" t="s">
        <v>52</v>
      </c>
      <c r="D180" s="49"/>
      <c r="E180" s="49"/>
      <c r="F180" s="50">
        <v>-1206</v>
      </c>
      <c r="G180" s="45"/>
    </row>
    <row r="181" spans="1:7" ht="19.5">
      <c r="A181" s="35"/>
      <c r="B181" s="68"/>
      <c r="C181" s="48" t="s">
        <v>53</v>
      </c>
      <c r="D181" s="49"/>
      <c r="E181" s="49"/>
      <c r="F181" s="50">
        <v>-4000</v>
      </c>
      <c r="G181" s="45"/>
    </row>
    <row r="182" spans="1:7" ht="19.5">
      <c r="A182" s="35"/>
      <c r="B182" s="68"/>
      <c r="C182" s="48" t="s">
        <v>54</v>
      </c>
      <c r="D182" s="49"/>
      <c r="E182" s="49"/>
      <c r="F182" s="50">
        <v>-760</v>
      </c>
      <c r="G182" s="45"/>
    </row>
    <row r="183" spans="1:7" ht="19.5">
      <c r="A183" s="35"/>
      <c r="B183" s="68"/>
      <c r="C183" s="48" t="s">
        <v>55</v>
      </c>
      <c r="D183" s="49"/>
      <c r="E183" s="49"/>
      <c r="F183" s="50">
        <v>0</v>
      </c>
      <c r="G183" s="45"/>
    </row>
    <row r="184" spans="1:7" ht="19.5">
      <c r="A184" s="35"/>
      <c r="B184" s="68"/>
      <c r="C184" s="34" t="s">
        <v>56</v>
      </c>
      <c r="D184" s="34"/>
      <c r="E184" s="34"/>
      <c r="F184" s="44">
        <f>-22003-12500-1000</f>
        <v>-35503</v>
      </c>
      <c r="G184" s="45"/>
    </row>
    <row r="185" spans="1:7" ht="20.25">
      <c r="A185" s="35"/>
      <c r="B185" s="68"/>
      <c r="C185" s="34"/>
      <c r="D185" s="34"/>
      <c r="E185" s="34"/>
      <c r="F185" s="46">
        <f>SUM(F173:F184)</f>
        <v>-63680</v>
      </c>
      <c r="G185" s="51"/>
    </row>
    <row r="186" spans="1:7" ht="21.75">
      <c r="A186" s="35"/>
      <c r="B186" s="34" t="s">
        <v>57</v>
      </c>
      <c r="C186" s="34"/>
      <c r="D186" s="34"/>
      <c r="E186" s="34"/>
      <c r="F186" s="41"/>
      <c r="G186" s="51"/>
    </row>
    <row r="187" spans="1:7" ht="20.25">
      <c r="A187" s="35"/>
      <c r="B187" s="33"/>
      <c r="C187" s="34" t="s">
        <v>58</v>
      </c>
      <c r="D187" s="34"/>
      <c r="E187" s="34"/>
      <c r="F187" s="43">
        <f>-23200-20907</f>
        <v>-44107</v>
      </c>
      <c r="G187" s="51"/>
    </row>
    <row r="188" spans="1:7" ht="20.25">
      <c r="A188" s="35"/>
      <c r="B188" s="33"/>
      <c r="C188" s="34" t="s">
        <v>59</v>
      </c>
      <c r="D188" s="34"/>
      <c r="E188" s="34"/>
      <c r="F188" s="43">
        <v>0</v>
      </c>
      <c r="G188" s="51"/>
    </row>
    <row r="189" spans="1:7" ht="19.5">
      <c r="A189" s="29"/>
      <c r="B189" s="38" t="s">
        <v>60</v>
      </c>
      <c r="C189" s="34"/>
      <c r="D189" s="34"/>
      <c r="E189" s="34"/>
      <c r="F189" s="46">
        <f>F171+F185+F187+F188</f>
        <v>-147787</v>
      </c>
      <c r="G189" s="45"/>
    </row>
    <row r="190" spans="1:7" ht="19.5">
      <c r="A190" s="29"/>
      <c r="B190" s="30"/>
      <c r="C190" s="4"/>
      <c r="D190" s="34"/>
      <c r="E190" s="34"/>
      <c r="F190" s="52"/>
      <c r="G190" s="45"/>
    </row>
    <row r="191" spans="1:7" ht="20.25" thickBot="1">
      <c r="A191" s="53"/>
      <c r="B191" s="34" t="s">
        <v>61</v>
      </c>
      <c r="C191" s="33"/>
      <c r="D191" s="33"/>
      <c r="E191" s="33"/>
      <c r="F191" s="54">
        <f>F167+F189</f>
        <v>-107687</v>
      </c>
      <c r="G191" s="55"/>
    </row>
    <row r="192" spans="1:7" ht="17.25" thickTop="1">
      <c r="A192" s="42"/>
      <c r="B192" s="53"/>
      <c r="C192" s="32"/>
      <c r="D192" s="32"/>
      <c r="E192" s="32"/>
      <c r="F192" s="56"/>
      <c r="G192" s="55"/>
    </row>
    <row r="193" spans="1:7" ht="18">
      <c r="A193" s="57"/>
      <c r="B193" s="32"/>
      <c r="C193" s="32"/>
      <c r="D193" s="32"/>
      <c r="E193" s="32"/>
      <c r="F193" s="58"/>
      <c r="G193" s="51"/>
    </row>
    <row r="194" spans="1:7" ht="19.5">
      <c r="A194" s="153" t="s">
        <v>62</v>
      </c>
      <c r="B194" s="154"/>
      <c r="C194" s="154"/>
      <c r="D194" s="154"/>
      <c r="E194" s="154"/>
      <c r="F194" s="154"/>
      <c r="G194" s="154"/>
    </row>
    <row r="196" spans="1:7" ht="30">
      <c r="A196" s="149" t="s">
        <v>32</v>
      </c>
      <c r="B196" s="149"/>
      <c r="C196" s="149"/>
      <c r="D196" s="149"/>
      <c r="E196" s="149"/>
      <c r="F196" s="149"/>
      <c r="G196" s="149"/>
    </row>
    <row r="197" spans="1:7" ht="25.5">
      <c r="A197" s="150" t="s">
        <v>33</v>
      </c>
      <c r="B197" s="150"/>
      <c r="C197" s="150"/>
      <c r="D197" s="150"/>
      <c r="E197" s="150"/>
      <c r="F197" s="150"/>
      <c r="G197" s="150"/>
    </row>
    <row r="198" spans="1:7" ht="25.5">
      <c r="A198" s="27"/>
      <c r="B198" s="17"/>
      <c r="C198" s="151" t="s">
        <v>72</v>
      </c>
      <c r="D198" s="151"/>
      <c r="E198" s="151"/>
      <c r="F198" s="151"/>
      <c r="G198" s="17"/>
    </row>
    <row r="199" spans="1:7">
      <c r="A199" s="28"/>
      <c r="B199" s="28"/>
      <c r="C199" s="28"/>
      <c r="D199" s="28"/>
      <c r="E199" s="28"/>
      <c r="F199" s="28"/>
      <c r="G199" s="28"/>
    </row>
    <row r="200" spans="1:7" ht="18.75">
      <c r="A200" s="29"/>
      <c r="B200" s="152" t="s">
        <v>34</v>
      </c>
      <c r="C200" s="152"/>
      <c r="D200" s="30"/>
      <c r="E200" s="30"/>
      <c r="F200" s="69" t="s">
        <v>35</v>
      </c>
      <c r="G200" s="28"/>
    </row>
    <row r="201" spans="1:7" ht="19.5">
      <c r="A201" s="32"/>
      <c r="B201" s="34" t="s">
        <v>36</v>
      </c>
      <c r="C201" s="33"/>
      <c r="D201" s="33"/>
      <c r="E201" s="33"/>
      <c r="F201" s="33"/>
      <c r="G201" s="28"/>
    </row>
    <row r="202" spans="1:7" ht="19.5">
      <c r="A202" s="35"/>
      <c r="B202" s="70"/>
      <c r="C202" s="34" t="s">
        <v>37</v>
      </c>
      <c r="D202" s="34"/>
      <c r="E202" s="34"/>
      <c r="F202" s="37">
        <v>0</v>
      </c>
      <c r="G202" s="28"/>
    </row>
    <row r="203" spans="1:7" ht="19.5">
      <c r="A203" s="35"/>
      <c r="B203" s="70"/>
      <c r="C203" s="34" t="s">
        <v>73</v>
      </c>
      <c r="D203" s="34"/>
      <c r="E203" s="34"/>
      <c r="F203" s="37">
        <v>954700</v>
      </c>
      <c r="G203" s="28"/>
    </row>
    <row r="204" spans="1:7" ht="19.5">
      <c r="A204" s="35"/>
      <c r="B204" s="70"/>
      <c r="C204" s="34" t="s">
        <v>39</v>
      </c>
      <c r="D204" s="34"/>
      <c r="E204" s="34"/>
      <c r="F204" s="37">
        <v>12600</v>
      </c>
      <c r="G204" s="28"/>
    </row>
    <row r="205" spans="1:7" ht="19.5">
      <c r="A205" s="35"/>
      <c r="C205" s="34" t="s">
        <v>40</v>
      </c>
      <c r="F205" s="37">
        <v>0</v>
      </c>
      <c r="G205" s="28"/>
    </row>
    <row r="206" spans="1:7" ht="19.5">
      <c r="A206" s="35"/>
      <c r="B206" s="38" t="s">
        <v>41</v>
      </c>
      <c r="C206" s="34"/>
      <c r="D206" s="34"/>
      <c r="E206" s="34"/>
      <c r="F206" s="39">
        <f>SUM(F202:F205)</f>
        <v>967300</v>
      </c>
      <c r="G206" s="40"/>
    </row>
    <row r="207" spans="1:7" ht="21.75">
      <c r="A207" s="35"/>
      <c r="B207" s="34" t="s">
        <v>42</v>
      </c>
      <c r="C207" s="34"/>
      <c r="D207" s="34"/>
      <c r="E207" s="34"/>
      <c r="F207" s="41"/>
      <c r="G207" s="42"/>
    </row>
    <row r="208" spans="1:7" ht="19.5">
      <c r="A208" s="35"/>
      <c r="B208" s="70"/>
      <c r="C208" s="34" t="s">
        <v>43</v>
      </c>
      <c r="D208" s="34"/>
      <c r="E208" s="34"/>
      <c r="F208" s="43">
        <v>-40000</v>
      </c>
      <c r="G208" s="42"/>
    </row>
    <row r="209" spans="1:7" ht="19.5">
      <c r="A209" s="35"/>
      <c r="B209" s="70"/>
      <c r="C209" s="34"/>
      <c r="D209" s="34"/>
      <c r="E209" s="34"/>
      <c r="F209" s="44">
        <v>0</v>
      </c>
      <c r="G209" s="45"/>
    </row>
    <row r="210" spans="1:7" ht="19.5">
      <c r="A210" s="32"/>
      <c r="B210" s="33"/>
      <c r="C210" s="34"/>
      <c r="D210" s="34"/>
      <c r="E210" s="34"/>
      <c r="F210" s="46">
        <f>SUM(F208:F209)</f>
        <v>-40000</v>
      </c>
      <c r="G210" s="45"/>
    </row>
    <row r="211" spans="1:7" ht="19.5">
      <c r="A211" s="35"/>
      <c r="B211" s="34" t="s">
        <v>44</v>
      </c>
      <c r="C211" s="34"/>
      <c r="D211" s="34"/>
      <c r="E211" s="34"/>
      <c r="F211" s="47"/>
      <c r="G211" s="45"/>
    </row>
    <row r="212" spans="1:7" ht="19.5">
      <c r="A212" s="35"/>
      <c r="B212" s="34"/>
      <c r="C212" s="34" t="s">
        <v>45</v>
      </c>
      <c r="D212" s="34"/>
      <c r="E212" s="34"/>
      <c r="F212" s="43">
        <v>0</v>
      </c>
      <c r="G212" s="45"/>
    </row>
    <row r="213" spans="1:7" ht="19.5">
      <c r="A213" s="35"/>
      <c r="B213" s="34"/>
      <c r="C213" s="34" t="s">
        <v>46</v>
      </c>
      <c r="D213" s="34"/>
      <c r="E213" s="34"/>
      <c r="F213" s="43">
        <v>0</v>
      </c>
      <c r="G213" s="45"/>
    </row>
    <row r="214" spans="1:7" ht="19.5">
      <c r="A214" s="35"/>
      <c r="B214" s="70"/>
      <c r="C214" s="34" t="s">
        <v>47</v>
      </c>
      <c r="D214" s="34"/>
      <c r="E214" s="34"/>
      <c r="F214" s="43">
        <v>-2454</v>
      </c>
      <c r="G214" s="45"/>
    </row>
    <row r="215" spans="1:7" ht="19.5">
      <c r="A215" s="35"/>
      <c r="B215" s="70"/>
      <c r="C215" s="34" t="s">
        <v>48</v>
      </c>
      <c r="D215" s="34"/>
      <c r="E215" s="34"/>
      <c r="F215" s="43">
        <v>0</v>
      </c>
      <c r="G215" s="45"/>
    </row>
    <row r="216" spans="1:7" ht="19.5">
      <c r="A216" s="35"/>
      <c r="B216" s="70"/>
      <c r="C216" s="34" t="s">
        <v>49</v>
      </c>
      <c r="D216" s="34"/>
      <c r="E216" s="34"/>
      <c r="F216" s="43">
        <v>0</v>
      </c>
      <c r="G216" s="45"/>
    </row>
    <row r="217" spans="1:7" ht="19.5">
      <c r="A217" s="35"/>
      <c r="B217" s="70"/>
      <c r="C217" s="34" t="s">
        <v>50</v>
      </c>
      <c r="D217" s="34"/>
      <c r="E217" s="34"/>
      <c r="F217" s="43">
        <v>-2043</v>
      </c>
      <c r="G217" s="45"/>
    </row>
    <row r="218" spans="1:7" ht="19.5">
      <c r="A218" s="35"/>
      <c r="B218" s="70"/>
      <c r="C218" s="34" t="s">
        <v>51</v>
      </c>
      <c r="D218" s="34"/>
      <c r="E218" s="34"/>
      <c r="F218" s="43">
        <v>0</v>
      </c>
      <c r="G218" s="45"/>
    </row>
    <row r="219" spans="1:7" ht="19.5">
      <c r="A219" s="35"/>
      <c r="B219" s="70"/>
      <c r="C219" s="48" t="s">
        <v>52</v>
      </c>
      <c r="D219" s="49"/>
      <c r="E219" s="49"/>
      <c r="F219" s="50">
        <v>-1206</v>
      </c>
      <c r="G219" s="45"/>
    </row>
    <row r="220" spans="1:7" ht="19.5">
      <c r="A220" s="35"/>
      <c r="B220" s="70"/>
      <c r="C220" s="48" t="s">
        <v>53</v>
      </c>
      <c r="D220" s="49"/>
      <c r="E220" s="49"/>
      <c r="F220" s="50">
        <v>-82000</v>
      </c>
      <c r="G220" s="45"/>
    </row>
    <row r="221" spans="1:7" ht="19.5">
      <c r="A221" s="35"/>
      <c r="B221" s="70"/>
      <c r="C221" s="48" t="s">
        <v>54</v>
      </c>
      <c r="D221" s="49"/>
      <c r="E221" s="49"/>
      <c r="F221" s="50">
        <v>-14100</v>
      </c>
      <c r="G221" s="45"/>
    </row>
    <row r="222" spans="1:7" ht="19.5">
      <c r="A222" s="35"/>
      <c r="B222" s="70"/>
      <c r="C222" s="48" t="s">
        <v>55</v>
      </c>
      <c r="D222" s="49"/>
      <c r="E222" s="49"/>
      <c r="F222" s="50">
        <v>0</v>
      </c>
      <c r="G222" s="45"/>
    </row>
    <row r="223" spans="1:7" ht="19.5">
      <c r="A223" s="35"/>
      <c r="B223" s="70"/>
      <c r="C223" s="34" t="s">
        <v>56</v>
      </c>
      <c r="D223" s="34"/>
      <c r="E223" s="34"/>
      <c r="F223" s="44">
        <f>-2123-12075</f>
        <v>-14198</v>
      </c>
      <c r="G223" s="45"/>
    </row>
    <row r="224" spans="1:7" ht="20.25">
      <c r="A224" s="35"/>
      <c r="B224" s="70"/>
      <c r="C224" s="34"/>
      <c r="D224" s="34"/>
      <c r="E224" s="34"/>
      <c r="F224" s="46">
        <f>SUM(F212:F223)</f>
        <v>-116001</v>
      </c>
      <c r="G224" s="51"/>
    </row>
    <row r="225" spans="1:7" ht="21.75">
      <c r="A225" s="35"/>
      <c r="B225" s="34" t="s">
        <v>57</v>
      </c>
      <c r="C225" s="34"/>
      <c r="D225" s="34"/>
      <c r="E225" s="34"/>
      <c r="F225" s="41"/>
      <c r="G225" s="51"/>
    </row>
    <row r="226" spans="1:7" ht="20.25">
      <c r="A226" s="35"/>
      <c r="B226" s="33"/>
      <c r="C226" s="34" t="s">
        <v>58</v>
      </c>
      <c r="D226" s="34"/>
      <c r="E226" s="34"/>
      <c r="F226" s="43">
        <v>-4820</v>
      </c>
      <c r="G226" s="51"/>
    </row>
    <row r="227" spans="1:7" ht="20.25">
      <c r="A227" s="35"/>
      <c r="B227" s="33"/>
      <c r="C227" s="34" t="s">
        <v>59</v>
      </c>
      <c r="D227" s="34"/>
      <c r="E227" s="34"/>
      <c r="F227" s="43">
        <v>-206367</v>
      </c>
      <c r="G227" s="51"/>
    </row>
    <row r="228" spans="1:7" ht="19.5">
      <c r="A228" s="29"/>
      <c r="B228" s="38" t="s">
        <v>60</v>
      </c>
      <c r="C228" s="34"/>
      <c r="D228" s="34"/>
      <c r="E228" s="34"/>
      <c r="F228" s="46">
        <f>F210+F224+F226+F227</f>
        <v>-367188</v>
      </c>
      <c r="G228" s="45"/>
    </row>
    <row r="229" spans="1:7" ht="19.5">
      <c r="A229" s="29"/>
      <c r="B229" s="30"/>
      <c r="C229" s="4"/>
      <c r="D229" s="34"/>
      <c r="E229" s="34"/>
      <c r="F229" s="52"/>
      <c r="G229" s="45"/>
    </row>
    <row r="230" spans="1:7" ht="20.25" thickBot="1">
      <c r="A230" s="53"/>
      <c r="B230" s="34" t="s">
        <v>61</v>
      </c>
      <c r="C230" s="33"/>
      <c r="D230" s="33"/>
      <c r="E230" s="33"/>
      <c r="F230" s="54">
        <f>F206+F228</f>
        <v>600112</v>
      </c>
      <c r="G230" s="55"/>
    </row>
    <row r="231" spans="1:7" ht="17.25" thickTop="1">
      <c r="A231" s="42"/>
      <c r="B231" s="53"/>
      <c r="C231" s="32"/>
      <c r="D231" s="32"/>
      <c r="E231" s="32"/>
      <c r="F231" s="56"/>
      <c r="G231" s="55"/>
    </row>
    <row r="232" spans="1:7" ht="18">
      <c r="A232" s="57"/>
      <c r="B232" s="32"/>
      <c r="C232" s="32"/>
      <c r="D232" s="32"/>
      <c r="E232" s="32"/>
      <c r="F232" s="58"/>
      <c r="G232" s="51"/>
    </row>
    <row r="233" spans="1:7" ht="19.5">
      <c r="A233" s="153" t="s">
        <v>62</v>
      </c>
      <c r="B233" s="154"/>
      <c r="C233" s="154"/>
      <c r="D233" s="154"/>
      <c r="E233" s="154"/>
      <c r="F233" s="154"/>
      <c r="G233" s="154"/>
    </row>
    <row r="235" spans="1:7" ht="30">
      <c r="A235" s="149" t="s">
        <v>32</v>
      </c>
      <c r="B235" s="149"/>
      <c r="C235" s="149"/>
      <c r="D235" s="149"/>
      <c r="E235" s="149"/>
      <c r="F235" s="149"/>
      <c r="G235" s="149"/>
    </row>
    <row r="236" spans="1:7" ht="25.5">
      <c r="A236" s="150" t="s">
        <v>33</v>
      </c>
      <c r="B236" s="150"/>
      <c r="C236" s="150"/>
      <c r="D236" s="150"/>
      <c r="E236" s="150"/>
      <c r="F236" s="150"/>
      <c r="G236" s="150"/>
    </row>
    <row r="237" spans="1:7" ht="25.5">
      <c r="A237" s="27"/>
      <c r="B237" s="17"/>
      <c r="C237" s="151" t="s">
        <v>77</v>
      </c>
      <c r="D237" s="151"/>
      <c r="E237" s="151"/>
      <c r="F237" s="151"/>
      <c r="G237" s="17"/>
    </row>
    <row r="238" spans="1:7">
      <c r="A238" s="28"/>
      <c r="B238" s="28"/>
      <c r="C238" s="28"/>
      <c r="D238" s="28"/>
      <c r="E238" s="28"/>
      <c r="F238" s="28"/>
      <c r="G238" s="28"/>
    </row>
    <row r="239" spans="1:7" ht="18.75">
      <c r="A239" s="29"/>
      <c r="B239" s="152" t="s">
        <v>34</v>
      </c>
      <c r="C239" s="152"/>
      <c r="D239" s="30"/>
      <c r="E239" s="30"/>
      <c r="F239" s="73" t="s">
        <v>35</v>
      </c>
      <c r="G239" s="28"/>
    </row>
    <row r="240" spans="1:7" ht="19.5">
      <c r="A240" s="32"/>
      <c r="B240" s="34" t="s">
        <v>36</v>
      </c>
      <c r="C240" s="33"/>
      <c r="D240" s="33"/>
      <c r="E240" s="33"/>
      <c r="F240" s="33"/>
      <c r="G240" s="28"/>
    </row>
    <row r="241" spans="1:7" ht="19.5">
      <c r="A241" s="35"/>
      <c r="B241" s="74"/>
      <c r="C241" s="34" t="s">
        <v>37</v>
      </c>
      <c r="D241" s="34"/>
      <c r="E241" s="34"/>
      <c r="F241" s="37">
        <v>500000</v>
      </c>
      <c r="G241" s="28"/>
    </row>
    <row r="242" spans="1:7" ht="19.5">
      <c r="A242" s="35"/>
      <c r="B242" s="74"/>
      <c r="C242" s="34" t="s">
        <v>73</v>
      </c>
      <c r="D242" s="34"/>
      <c r="E242" s="34"/>
      <c r="F242" s="37">
        <v>0</v>
      </c>
      <c r="G242" s="28"/>
    </row>
    <row r="243" spans="1:7" ht="19.5">
      <c r="A243" s="35"/>
      <c r="B243" s="74"/>
      <c r="C243" s="34" t="s">
        <v>39</v>
      </c>
      <c r="D243" s="34"/>
      <c r="E243" s="34"/>
      <c r="F243" s="37">
        <v>215665</v>
      </c>
      <c r="G243" s="28"/>
    </row>
    <row r="244" spans="1:7" ht="19.5">
      <c r="A244" s="35"/>
      <c r="C244" s="34" t="s">
        <v>40</v>
      </c>
      <c r="F244" s="37">
        <v>954</v>
      </c>
      <c r="G244" s="28"/>
    </row>
    <row r="245" spans="1:7" ht="19.5">
      <c r="A245" s="35"/>
      <c r="B245" s="38" t="s">
        <v>41</v>
      </c>
      <c r="C245" s="34"/>
      <c r="D245" s="34"/>
      <c r="E245" s="34"/>
      <c r="F245" s="39">
        <f>SUM(F241:F244)</f>
        <v>716619</v>
      </c>
      <c r="G245" s="40"/>
    </row>
    <row r="246" spans="1:7" ht="21.75">
      <c r="A246" s="35"/>
      <c r="B246" s="34" t="s">
        <v>42</v>
      </c>
      <c r="C246" s="34"/>
      <c r="D246" s="34"/>
      <c r="E246" s="34"/>
      <c r="F246" s="41"/>
      <c r="G246" s="42"/>
    </row>
    <row r="247" spans="1:7" ht="19.5">
      <c r="A247" s="35"/>
      <c r="B247" s="74"/>
      <c r="C247" s="34" t="s">
        <v>43</v>
      </c>
      <c r="D247" s="34"/>
      <c r="E247" s="34"/>
      <c r="F247" s="43">
        <v>-40000</v>
      </c>
      <c r="G247" s="42"/>
    </row>
    <row r="248" spans="1:7" ht="19.5">
      <c r="A248" s="35"/>
      <c r="B248" s="74"/>
      <c r="C248" s="34"/>
      <c r="D248" s="34"/>
      <c r="E248" s="34"/>
      <c r="F248" s="44">
        <v>0</v>
      </c>
      <c r="G248" s="45"/>
    </row>
    <row r="249" spans="1:7" ht="19.5">
      <c r="A249" s="32"/>
      <c r="B249" s="33"/>
      <c r="C249" s="34"/>
      <c r="D249" s="34"/>
      <c r="E249" s="34"/>
      <c r="F249" s="46">
        <f>SUM(F247:F248)</f>
        <v>-40000</v>
      </c>
      <c r="G249" s="45"/>
    </row>
    <row r="250" spans="1:7" ht="19.5">
      <c r="A250" s="35"/>
      <c r="B250" s="34" t="s">
        <v>44</v>
      </c>
      <c r="C250" s="34"/>
      <c r="D250" s="34"/>
      <c r="E250" s="34"/>
      <c r="F250" s="47"/>
      <c r="G250" s="45"/>
    </row>
    <row r="251" spans="1:7" ht="19.5">
      <c r="A251" s="35"/>
      <c r="B251" s="34"/>
      <c r="C251" s="34" t="s">
        <v>45</v>
      </c>
      <c r="D251" s="34"/>
      <c r="E251" s="34"/>
      <c r="F251" s="43">
        <v>0</v>
      </c>
      <c r="G251" s="45"/>
    </row>
    <row r="252" spans="1:7" ht="19.5">
      <c r="A252" s="35"/>
      <c r="B252" s="34"/>
      <c r="C252" s="34" t="s">
        <v>46</v>
      </c>
      <c r="D252" s="34"/>
      <c r="E252" s="34"/>
      <c r="F252" s="43">
        <v>0</v>
      </c>
      <c r="G252" s="45"/>
    </row>
    <row r="253" spans="1:7" ht="19.5">
      <c r="A253" s="35"/>
      <c r="B253" s="74"/>
      <c r="C253" s="34" t="s">
        <v>47</v>
      </c>
      <c r="D253" s="34"/>
      <c r="E253" s="34"/>
      <c r="F253" s="43">
        <v>-2465</v>
      </c>
      <c r="G253" s="45"/>
    </row>
    <row r="254" spans="1:7" ht="19.5">
      <c r="A254" s="35"/>
      <c r="B254" s="74"/>
      <c r="C254" s="34" t="s">
        <v>48</v>
      </c>
      <c r="D254" s="34"/>
      <c r="E254" s="34"/>
      <c r="F254" s="43">
        <v>0</v>
      </c>
      <c r="G254" s="45"/>
    </row>
    <row r="255" spans="1:7" ht="19.5">
      <c r="A255" s="35"/>
      <c r="B255" s="74"/>
      <c r="C255" s="34" t="s">
        <v>49</v>
      </c>
      <c r="D255" s="34"/>
      <c r="E255" s="34"/>
      <c r="F255" s="43">
        <v>-10567</v>
      </c>
      <c r="G255" s="45"/>
    </row>
    <row r="256" spans="1:7" ht="19.5">
      <c r="A256" s="35"/>
      <c r="B256" s="74"/>
      <c r="C256" s="34" t="s">
        <v>50</v>
      </c>
      <c r="D256" s="34"/>
      <c r="E256" s="34"/>
      <c r="F256" s="43">
        <v>-29</v>
      </c>
      <c r="G256" s="45"/>
    </row>
    <row r="257" spans="1:7" ht="19.5">
      <c r="A257" s="35"/>
      <c r="B257" s="74"/>
      <c r="C257" s="34" t="s">
        <v>51</v>
      </c>
      <c r="D257" s="34"/>
      <c r="E257" s="34"/>
      <c r="F257" s="43">
        <v>0</v>
      </c>
      <c r="G257" s="45"/>
    </row>
    <row r="258" spans="1:7" ht="19.5">
      <c r="A258" s="35"/>
      <c r="B258" s="74"/>
      <c r="C258" s="48" t="s">
        <v>52</v>
      </c>
      <c r="D258" s="49"/>
      <c r="E258" s="49"/>
      <c r="F258" s="50">
        <v>-1206</v>
      </c>
      <c r="G258" s="45"/>
    </row>
    <row r="259" spans="1:7" ht="19.5">
      <c r="A259" s="35"/>
      <c r="B259" s="74"/>
      <c r="C259" s="48" t="s">
        <v>53</v>
      </c>
      <c r="D259" s="49"/>
      <c r="E259" s="49"/>
      <c r="F259" s="50">
        <v>-4000</v>
      </c>
      <c r="G259" s="45"/>
    </row>
    <row r="260" spans="1:7" ht="19.5">
      <c r="A260" s="35"/>
      <c r="B260" s="74"/>
      <c r="C260" s="48" t="s">
        <v>54</v>
      </c>
      <c r="D260" s="49"/>
      <c r="E260" s="49"/>
      <c r="F260" s="50">
        <v>-3100</v>
      </c>
      <c r="G260" s="45"/>
    </row>
    <row r="261" spans="1:7" ht="19.5">
      <c r="A261" s="35"/>
      <c r="B261" s="74"/>
      <c r="C261" s="48" t="s">
        <v>55</v>
      </c>
      <c r="D261" s="49"/>
      <c r="E261" s="49"/>
      <c r="F261" s="50">
        <v>-540000</v>
      </c>
      <c r="G261" s="45"/>
    </row>
    <row r="262" spans="1:7" ht="19.5">
      <c r="A262" s="35"/>
      <c r="B262" s="74"/>
      <c r="C262" s="34" t="s">
        <v>56</v>
      </c>
      <c r="D262" s="34"/>
      <c r="E262" s="34"/>
      <c r="F262" s="44">
        <f>-2202-900</f>
        <v>-3102</v>
      </c>
      <c r="G262" s="45"/>
    </row>
    <row r="263" spans="1:7" ht="20.25">
      <c r="A263" s="35"/>
      <c r="B263" s="74"/>
      <c r="C263" s="34"/>
      <c r="D263" s="34"/>
      <c r="E263" s="34"/>
      <c r="F263" s="46">
        <f>SUM(F251:F262)</f>
        <v>-564469</v>
      </c>
      <c r="G263" s="51"/>
    </row>
    <row r="264" spans="1:7" ht="21.75">
      <c r="A264" s="35"/>
      <c r="B264" s="34" t="s">
        <v>57</v>
      </c>
      <c r="C264" s="34"/>
      <c r="D264" s="34"/>
      <c r="E264" s="34"/>
      <c r="F264" s="41"/>
      <c r="G264" s="51"/>
    </row>
    <row r="265" spans="1:7" ht="20.25">
      <c r="A265" s="35"/>
      <c r="B265" s="33"/>
      <c r="C265" s="34" t="s">
        <v>58</v>
      </c>
      <c r="D265" s="34"/>
      <c r="E265" s="34"/>
      <c r="F265" s="43">
        <v>-9370</v>
      </c>
      <c r="G265" s="51"/>
    </row>
    <row r="266" spans="1:7" ht="20.25">
      <c r="A266" s="35"/>
      <c r="B266" s="33"/>
      <c r="C266" s="34" t="s">
        <v>59</v>
      </c>
      <c r="D266" s="34"/>
      <c r="E266" s="34"/>
      <c r="F266" s="43">
        <v>0</v>
      </c>
      <c r="G266" s="51"/>
    </row>
    <row r="267" spans="1:7" ht="19.5">
      <c r="A267" s="29"/>
      <c r="B267" s="38" t="s">
        <v>60</v>
      </c>
      <c r="C267" s="34"/>
      <c r="D267" s="34"/>
      <c r="E267" s="34"/>
      <c r="F267" s="46">
        <f>F249+F263+F265+F266</f>
        <v>-613839</v>
      </c>
      <c r="G267" s="45"/>
    </row>
    <row r="268" spans="1:7" ht="19.5">
      <c r="A268" s="29"/>
      <c r="B268" s="30"/>
      <c r="C268" s="4"/>
      <c r="D268" s="34"/>
      <c r="E268" s="34"/>
      <c r="F268" s="52"/>
      <c r="G268" s="45"/>
    </row>
    <row r="269" spans="1:7" ht="20.25" thickBot="1">
      <c r="A269" s="53"/>
      <c r="B269" s="34" t="s">
        <v>61</v>
      </c>
      <c r="C269" s="33"/>
      <c r="D269" s="33"/>
      <c r="E269" s="33"/>
      <c r="F269" s="54">
        <f>F245+F267</f>
        <v>102780</v>
      </c>
      <c r="G269" s="55"/>
    </row>
    <row r="270" spans="1:7" ht="17.25" thickTop="1">
      <c r="A270" s="42"/>
      <c r="B270" s="53"/>
      <c r="C270" s="32"/>
      <c r="D270" s="32"/>
      <c r="E270" s="32"/>
      <c r="F270" s="56"/>
      <c r="G270" s="55"/>
    </row>
    <row r="271" spans="1:7" ht="18">
      <c r="A271" s="57"/>
      <c r="B271" s="32"/>
      <c r="C271" s="32"/>
      <c r="D271" s="32"/>
      <c r="E271" s="32"/>
      <c r="F271" s="58"/>
      <c r="G271" s="51"/>
    </row>
    <row r="272" spans="1:7" ht="19.5">
      <c r="A272" s="153" t="s">
        <v>62</v>
      </c>
      <c r="B272" s="154"/>
      <c r="C272" s="154"/>
      <c r="D272" s="154"/>
      <c r="E272" s="154"/>
      <c r="F272" s="154"/>
      <c r="G272" s="154"/>
    </row>
    <row r="274" spans="1:7" ht="30">
      <c r="A274" s="149" t="s">
        <v>32</v>
      </c>
      <c r="B274" s="149"/>
      <c r="C274" s="149"/>
      <c r="D274" s="149"/>
      <c r="E274" s="149"/>
      <c r="F274" s="149"/>
      <c r="G274" s="149"/>
    </row>
    <row r="275" spans="1:7" ht="25.5">
      <c r="A275" s="150" t="s">
        <v>33</v>
      </c>
      <c r="B275" s="150"/>
      <c r="C275" s="150"/>
      <c r="D275" s="150"/>
      <c r="E275" s="150"/>
      <c r="F275" s="150"/>
      <c r="G275" s="150"/>
    </row>
    <row r="276" spans="1:7" ht="25.5">
      <c r="A276" s="27"/>
      <c r="B276" s="17"/>
      <c r="C276" s="151" t="s">
        <v>78</v>
      </c>
      <c r="D276" s="151"/>
      <c r="E276" s="151"/>
      <c r="F276" s="151"/>
      <c r="G276" s="17"/>
    </row>
    <row r="277" spans="1:7">
      <c r="A277" s="28"/>
      <c r="B277" s="28"/>
      <c r="C277" s="28"/>
      <c r="D277" s="28"/>
      <c r="E277" s="28"/>
      <c r="F277" s="28"/>
      <c r="G277" s="28"/>
    </row>
    <row r="278" spans="1:7" ht="18.75">
      <c r="A278" s="29"/>
      <c r="B278" s="152" t="s">
        <v>34</v>
      </c>
      <c r="C278" s="152"/>
      <c r="D278" s="30"/>
      <c r="E278" s="30"/>
      <c r="F278" s="76" t="s">
        <v>35</v>
      </c>
      <c r="G278" s="28"/>
    </row>
    <row r="279" spans="1:7" ht="19.5">
      <c r="A279" s="32"/>
      <c r="B279" s="34" t="s">
        <v>36</v>
      </c>
      <c r="C279" s="33"/>
      <c r="D279" s="33"/>
      <c r="E279" s="33"/>
      <c r="F279" s="33"/>
      <c r="G279" s="28"/>
    </row>
    <row r="280" spans="1:7" ht="19.5">
      <c r="A280" s="35"/>
      <c r="B280" s="77"/>
      <c r="C280" s="34" t="s">
        <v>37</v>
      </c>
      <c r="D280" s="34"/>
      <c r="E280" s="34"/>
      <c r="F280" s="37">
        <v>0</v>
      </c>
      <c r="G280" s="28"/>
    </row>
    <row r="281" spans="1:7" ht="19.5">
      <c r="A281" s="35"/>
      <c r="B281" s="77"/>
      <c r="C281" s="34" t="s">
        <v>73</v>
      </c>
      <c r="D281" s="34"/>
      <c r="E281" s="34"/>
      <c r="F281" s="37">
        <v>0</v>
      </c>
      <c r="G281" s="28"/>
    </row>
    <row r="282" spans="1:7" ht="19.5">
      <c r="A282" s="35"/>
      <c r="B282" s="77"/>
      <c r="C282" s="34" t="s">
        <v>39</v>
      </c>
      <c r="D282" s="34"/>
      <c r="E282" s="34"/>
      <c r="F282" s="37">
        <v>9100</v>
      </c>
      <c r="G282" s="28"/>
    </row>
    <row r="283" spans="1:7" ht="19.5">
      <c r="A283" s="35"/>
      <c r="C283" s="34" t="s">
        <v>40</v>
      </c>
      <c r="F283" s="37">
        <v>0</v>
      </c>
      <c r="G283" s="28"/>
    </row>
    <row r="284" spans="1:7" ht="19.5">
      <c r="A284" s="35"/>
      <c r="B284" s="38" t="s">
        <v>41</v>
      </c>
      <c r="C284" s="34"/>
      <c r="D284" s="34"/>
      <c r="E284" s="34"/>
      <c r="F284" s="39">
        <f>SUM(F280:F283)</f>
        <v>9100</v>
      </c>
      <c r="G284" s="40"/>
    </row>
    <row r="285" spans="1:7" ht="21.75">
      <c r="A285" s="35"/>
      <c r="B285" s="34" t="s">
        <v>42</v>
      </c>
      <c r="C285" s="34"/>
      <c r="D285" s="34"/>
      <c r="E285" s="34"/>
      <c r="F285" s="41"/>
      <c r="G285" s="42"/>
    </row>
    <row r="286" spans="1:7" ht="19.5">
      <c r="A286" s="35"/>
      <c r="B286" s="77"/>
      <c r="C286" s="34" t="s">
        <v>43</v>
      </c>
      <c r="D286" s="34"/>
      <c r="E286" s="34"/>
      <c r="F286" s="43">
        <v>-40000</v>
      </c>
      <c r="G286" s="42"/>
    </row>
    <row r="287" spans="1:7" ht="19.5">
      <c r="A287" s="35"/>
      <c r="B287" s="77"/>
      <c r="C287" s="34"/>
      <c r="D287" s="34"/>
      <c r="E287" s="34"/>
      <c r="F287" s="44">
        <v>0</v>
      </c>
      <c r="G287" s="45"/>
    </row>
    <row r="288" spans="1:7" ht="19.5">
      <c r="A288" s="32"/>
      <c r="B288" s="33"/>
      <c r="C288" s="34"/>
      <c r="D288" s="34"/>
      <c r="E288" s="34"/>
      <c r="F288" s="46">
        <f>SUM(F286:F287)</f>
        <v>-40000</v>
      </c>
      <c r="G288" s="45"/>
    </row>
    <row r="289" spans="1:7" ht="19.5">
      <c r="A289" s="35"/>
      <c r="B289" s="34" t="s">
        <v>44</v>
      </c>
      <c r="C289" s="34"/>
      <c r="D289" s="34"/>
      <c r="E289" s="34"/>
      <c r="F289" s="47"/>
      <c r="G289" s="45"/>
    </row>
    <row r="290" spans="1:7" ht="19.5">
      <c r="A290" s="35"/>
      <c r="B290" s="34"/>
      <c r="C290" s="34" t="s">
        <v>45</v>
      </c>
      <c r="D290" s="34"/>
      <c r="E290" s="34"/>
      <c r="F290" s="43">
        <v>0</v>
      </c>
      <c r="G290" s="45"/>
    </row>
    <row r="291" spans="1:7" ht="19.5">
      <c r="A291" s="35"/>
      <c r="B291" s="34"/>
      <c r="C291" s="34" t="s">
        <v>46</v>
      </c>
      <c r="D291" s="34"/>
      <c r="E291" s="34"/>
      <c r="F291" s="43">
        <v>0</v>
      </c>
      <c r="G291" s="45"/>
    </row>
    <row r="292" spans="1:7" ht="19.5">
      <c r="A292" s="35"/>
      <c r="B292" s="77"/>
      <c r="C292" s="34" t="s">
        <v>47</v>
      </c>
      <c r="D292" s="34"/>
      <c r="E292" s="34"/>
      <c r="F292" s="43">
        <v>-2438</v>
      </c>
      <c r="G292" s="45"/>
    </row>
    <row r="293" spans="1:7" ht="19.5">
      <c r="A293" s="35"/>
      <c r="B293" s="77"/>
      <c r="C293" s="34" t="s">
        <v>48</v>
      </c>
      <c r="D293" s="34"/>
      <c r="E293" s="34"/>
      <c r="F293" s="43">
        <v>-840</v>
      </c>
      <c r="G293" s="45"/>
    </row>
    <row r="294" spans="1:7" ht="19.5">
      <c r="A294" s="35"/>
      <c r="B294" s="77"/>
      <c r="C294" s="34" t="s">
        <v>49</v>
      </c>
      <c r="D294" s="34"/>
      <c r="E294" s="34"/>
      <c r="F294" s="43">
        <v>-983</v>
      </c>
      <c r="G294" s="45"/>
    </row>
    <row r="295" spans="1:7" ht="19.5">
      <c r="A295" s="35"/>
      <c r="B295" s="77"/>
      <c r="C295" s="34" t="s">
        <v>50</v>
      </c>
      <c r="D295" s="34"/>
      <c r="E295" s="34"/>
      <c r="F295" s="43">
        <v>-2043</v>
      </c>
      <c r="G295" s="45"/>
    </row>
    <row r="296" spans="1:7" ht="19.5">
      <c r="A296" s="35"/>
      <c r="B296" s="77"/>
      <c r="C296" s="34" t="s">
        <v>51</v>
      </c>
      <c r="D296" s="34"/>
      <c r="E296" s="34"/>
      <c r="F296" s="43">
        <v>0</v>
      </c>
      <c r="G296" s="45"/>
    </row>
    <row r="297" spans="1:7" ht="19.5">
      <c r="A297" s="35"/>
      <c r="B297" s="77"/>
      <c r="C297" s="48" t="s">
        <v>52</v>
      </c>
      <c r="D297" s="49"/>
      <c r="E297" s="49"/>
      <c r="F297" s="50">
        <v>-1206</v>
      </c>
      <c r="G297" s="45"/>
    </row>
    <row r="298" spans="1:7" ht="19.5">
      <c r="A298" s="35"/>
      <c r="B298" s="77"/>
      <c r="C298" s="48" t="s">
        <v>53</v>
      </c>
      <c r="D298" s="49"/>
      <c r="E298" s="49"/>
      <c r="F298" s="50">
        <v>-4000</v>
      </c>
      <c r="G298" s="45"/>
    </row>
    <row r="299" spans="1:7" ht="19.5">
      <c r="A299" s="35"/>
      <c r="B299" s="77"/>
      <c r="C299" s="48" t="s">
        <v>54</v>
      </c>
      <c r="D299" s="49"/>
      <c r="E299" s="49"/>
      <c r="F299" s="50">
        <v>0</v>
      </c>
      <c r="G299" s="45"/>
    </row>
    <row r="300" spans="1:7" ht="19.5">
      <c r="A300" s="35"/>
      <c r="B300" s="77"/>
      <c r="C300" s="48" t="s">
        <v>55</v>
      </c>
      <c r="D300" s="49"/>
      <c r="E300" s="49"/>
      <c r="F300" s="50">
        <v>0</v>
      </c>
      <c r="G300" s="45"/>
    </row>
    <row r="301" spans="1:7" ht="19.5">
      <c r="A301" s="35"/>
      <c r="B301" s="77"/>
      <c r="C301" s="34" t="s">
        <v>56</v>
      </c>
      <c r="D301" s="34"/>
      <c r="E301" s="34"/>
      <c r="F301" s="44">
        <f>-3888-38759</f>
        <v>-42647</v>
      </c>
      <c r="G301" s="45"/>
    </row>
    <row r="302" spans="1:7" ht="20.25">
      <c r="A302" s="35"/>
      <c r="B302" s="77"/>
      <c r="C302" s="34"/>
      <c r="D302" s="34"/>
      <c r="E302" s="34"/>
      <c r="F302" s="46">
        <f>SUM(F290:F301)</f>
        <v>-54157</v>
      </c>
      <c r="G302" s="51"/>
    </row>
    <row r="303" spans="1:7" ht="21.75">
      <c r="A303" s="35"/>
      <c r="B303" s="34" t="s">
        <v>57</v>
      </c>
      <c r="C303" s="34"/>
      <c r="D303" s="34"/>
      <c r="E303" s="34"/>
      <c r="F303" s="41"/>
      <c r="G303" s="51"/>
    </row>
    <row r="304" spans="1:7" ht="20.25">
      <c r="A304" s="35"/>
      <c r="B304" s="33"/>
      <c r="C304" s="34" t="s">
        <v>58</v>
      </c>
      <c r="D304" s="34"/>
      <c r="E304" s="34"/>
      <c r="F304" s="43">
        <v>-9832</v>
      </c>
      <c r="G304" s="51"/>
    </row>
    <row r="305" spans="1:7" ht="20.25">
      <c r="A305" s="35"/>
      <c r="B305" s="33"/>
      <c r="C305" s="34" t="s">
        <v>59</v>
      </c>
      <c r="D305" s="34"/>
      <c r="E305" s="34"/>
      <c r="F305" s="43">
        <v>0</v>
      </c>
      <c r="G305" s="51"/>
    </row>
    <row r="306" spans="1:7" ht="19.5">
      <c r="A306" s="29"/>
      <c r="B306" s="38" t="s">
        <v>60</v>
      </c>
      <c r="C306" s="34"/>
      <c r="D306" s="34"/>
      <c r="E306" s="34"/>
      <c r="F306" s="46">
        <f>F288+F302+F304+F305</f>
        <v>-103989</v>
      </c>
      <c r="G306" s="45"/>
    </row>
    <row r="307" spans="1:7" ht="19.5">
      <c r="A307" s="29"/>
      <c r="B307" s="30"/>
      <c r="C307" s="4"/>
      <c r="D307" s="34"/>
      <c r="E307" s="34"/>
      <c r="F307" s="52"/>
      <c r="G307" s="45"/>
    </row>
    <row r="308" spans="1:7" ht="20.25" thickBot="1">
      <c r="A308" s="53"/>
      <c r="B308" s="34" t="s">
        <v>61</v>
      </c>
      <c r="C308" s="33"/>
      <c r="D308" s="33"/>
      <c r="E308" s="33"/>
      <c r="F308" s="54">
        <f>F284+F306</f>
        <v>-94889</v>
      </c>
      <c r="G308" s="55"/>
    </row>
    <row r="309" spans="1:7" ht="17.25" thickTop="1">
      <c r="A309" s="42"/>
      <c r="B309" s="53"/>
      <c r="C309" s="32"/>
      <c r="D309" s="32"/>
      <c r="E309" s="32"/>
      <c r="F309" s="56"/>
      <c r="G309" s="55"/>
    </row>
    <row r="310" spans="1:7" ht="18">
      <c r="A310" s="57"/>
      <c r="B310" s="32"/>
      <c r="C310" s="32"/>
      <c r="D310" s="32"/>
      <c r="E310" s="32"/>
      <c r="F310" s="58"/>
      <c r="G310" s="51"/>
    </row>
    <row r="311" spans="1:7" ht="19.5">
      <c r="A311" s="153" t="s">
        <v>62</v>
      </c>
      <c r="B311" s="154"/>
      <c r="C311" s="154"/>
      <c r="D311" s="154"/>
      <c r="E311" s="154"/>
      <c r="F311" s="154"/>
      <c r="G311" s="154"/>
    </row>
    <row r="313" spans="1:7" ht="30">
      <c r="A313" s="149" t="s">
        <v>32</v>
      </c>
      <c r="B313" s="149"/>
      <c r="C313" s="149"/>
      <c r="D313" s="149"/>
      <c r="E313" s="149"/>
      <c r="F313" s="149"/>
      <c r="G313" s="149"/>
    </row>
    <row r="314" spans="1:7" ht="25.5">
      <c r="A314" s="150" t="s">
        <v>33</v>
      </c>
      <c r="B314" s="150"/>
      <c r="C314" s="150"/>
      <c r="D314" s="150"/>
      <c r="E314" s="150"/>
      <c r="F314" s="150"/>
      <c r="G314" s="150"/>
    </row>
    <row r="315" spans="1:7" ht="25.5">
      <c r="A315" s="27"/>
      <c r="B315" s="17"/>
      <c r="C315" s="151" t="s">
        <v>82</v>
      </c>
      <c r="D315" s="151"/>
      <c r="E315" s="151"/>
      <c r="F315" s="151"/>
      <c r="G315" s="17"/>
    </row>
    <row r="316" spans="1:7">
      <c r="A316" s="28"/>
      <c r="B316" s="28"/>
      <c r="C316" s="28"/>
      <c r="D316" s="28"/>
      <c r="E316" s="28"/>
      <c r="F316" s="28"/>
      <c r="G316" s="28"/>
    </row>
    <row r="317" spans="1:7" ht="18.75">
      <c r="A317" s="29"/>
      <c r="B317" s="152" t="s">
        <v>34</v>
      </c>
      <c r="C317" s="152"/>
      <c r="D317" s="30"/>
      <c r="E317" s="30"/>
      <c r="F317" s="79" t="s">
        <v>35</v>
      </c>
      <c r="G317" s="28"/>
    </row>
    <row r="318" spans="1:7" ht="19.5">
      <c r="A318" s="32"/>
      <c r="B318" s="34" t="s">
        <v>36</v>
      </c>
      <c r="C318" s="33"/>
      <c r="D318" s="33"/>
      <c r="E318" s="33"/>
      <c r="F318" s="33"/>
      <c r="G318" s="28"/>
    </row>
    <row r="319" spans="1:7" ht="19.5">
      <c r="A319" s="35"/>
      <c r="B319" s="80"/>
      <c r="C319" s="34" t="s">
        <v>37</v>
      </c>
      <c r="D319" s="34"/>
      <c r="E319" s="34"/>
      <c r="F319" s="37">
        <v>0</v>
      </c>
      <c r="G319" s="28"/>
    </row>
    <row r="320" spans="1:7" ht="19.5">
      <c r="A320" s="35"/>
      <c r="B320" s="80"/>
      <c r="C320" s="34" t="s">
        <v>83</v>
      </c>
      <c r="D320" s="34"/>
      <c r="E320" s="34"/>
      <c r="F320" s="37">
        <v>663600</v>
      </c>
      <c r="G320" s="28"/>
    </row>
    <row r="321" spans="1:7" ht="19.5">
      <c r="A321" s="35"/>
      <c r="B321" s="80"/>
      <c r="C321" s="34" t="s">
        <v>39</v>
      </c>
      <c r="D321" s="34"/>
      <c r="E321" s="34"/>
      <c r="F321" s="37">
        <v>11400</v>
      </c>
      <c r="G321" s="28"/>
    </row>
    <row r="322" spans="1:7" ht="19.5">
      <c r="A322" s="35"/>
      <c r="C322" s="34" t="s">
        <v>40</v>
      </c>
      <c r="F322" s="37">
        <v>0</v>
      </c>
      <c r="G322" s="28"/>
    </row>
    <row r="323" spans="1:7" ht="19.5">
      <c r="A323" s="35"/>
      <c r="B323" s="38" t="s">
        <v>41</v>
      </c>
      <c r="C323" s="34"/>
      <c r="D323" s="34"/>
      <c r="E323" s="34"/>
      <c r="F323" s="39">
        <f>SUM(F319:F322)</f>
        <v>675000</v>
      </c>
      <c r="G323" s="40"/>
    </row>
    <row r="324" spans="1:7" ht="21.75">
      <c r="A324" s="35"/>
      <c r="B324" s="34" t="s">
        <v>42</v>
      </c>
      <c r="C324" s="34"/>
      <c r="D324" s="34"/>
      <c r="E324" s="34"/>
      <c r="F324" s="41"/>
      <c r="G324" s="42"/>
    </row>
    <row r="325" spans="1:7" ht="19.5">
      <c r="A325" s="35"/>
      <c r="B325" s="80"/>
      <c r="C325" s="34" t="s">
        <v>43</v>
      </c>
      <c r="D325" s="34"/>
      <c r="E325" s="34"/>
      <c r="F325" s="43">
        <v>-40000</v>
      </c>
      <c r="G325" s="42"/>
    </row>
    <row r="326" spans="1:7" ht="19.5">
      <c r="A326" s="35"/>
      <c r="B326" s="80"/>
      <c r="C326" s="34"/>
      <c r="D326" s="34"/>
      <c r="E326" s="34"/>
      <c r="F326" s="44">
        <v>0</v>
      </c>
      <c r="G326" s="45"/>
    </row>
    <row r="327" spans="1:7" ht="19.5">
      <c r="A327" s="32"/>
      <c r="B327" s="33"/>
      <c r="C327" s="34"/>
      <c r="D327" s="34"/>
      <c r="E327" s="34"/>
      <c r="F327" s="46">
        <f>SUM(F325:F326)</f>
        <v>-40000</v>
      </c>
      <c r="G327" s="45"/>
    </row>
    <row r="328" spans="1:7" ht="19.5">
      <c r="A328" s="35"/>
      <c r="B328" s="34" t="s">
        <v>44</v>
      </c>
      <c r="C328" s="34"/>
      <c r="D328" s="34"/>
      <c r="E328" s="34"/>
      <c r="F328" s="47"/>
      <c r="G328" s="45"/>
    </row>
    <row r="329" spans="1:7" ht="19.5">
      <c r="A329" s="35"/>
      <c r="B329" s="34"/>
      <c r="C329" s="34" t="s">
        <v>45</v>
      </c>
      <c r="D329" s="34"/>
      <c r="E329" s="34"/>
      <c r="F329" s="43">
        <v>0</v>
      </c>
      <c r="G329" s="45"/>
    </row>
    <row r="330" spans="1:7" ht="19.5">
      <c r="A330" s="35"/>
      <c r="B330" s="34"/>
      <c r="C330" s="34" t="s">
        <v>46</v>
      </c>
      <c r="D330" s="34"/>
      <c r="E330" s="34"/>
      <c r="F330" s="43">
        <v>0</v>
      </c>
      <c r="G330" s="45"/>
    </row>
    <row r="331" spans="1:7" ht="19.5">
      <c r="A331" s="35"/>
      <c r="B331" s="80"/>
      <c r="C331" s="34" t="s">
        <v>47</v>
      </c>
      <c r="D331" s="34"/>
      <c r="E331" s="34"/>
      <c r="F331" s="43">
        <v>-2167</v>
      </c>
      <c r="G331" s="45"/>
    </row>
    <row r="332" spans="1:7" ht="19.5">
      <c r="A332" s="35"/>
      <c r="B332" s="80"/>
      <c r="C332" s="34" t="s">
        <v>48</v>
      </c>
      <c r="D332" s="34"/>
      <c r="E332" s="34"/>
      <c r="F332" s="43">
        <v>0</v>
      </c>
      <c r="G332" s="45"/>
    </row>
    <row r="333" spans="1:7" ht="19.5">
      <c r="A333" s="35"/>
      <c r="B333" s="80"/>
      <c r="C333" s="34" t="s">
        <v>49</v>
      </c>
      <c r="D333" s="34"/>
      <c r="E333" s="34"/>
      <c r="F333" s="43">
        <v>-33908</v>
      </c>
      <c r="G333" s="45"/>
    </row>
    <row r="334" spans="1:7" ht="19.5">
      <c r="A334" s="35"/>
      <c r="B334" s="80"/>
      <c r="C334" s="34" t="s">
        <v>50</v>
      </c>
      <c r="D334" s="34"/>
      <c r="E334" s="34"/>
      <c r="F334" s="43">
        <v>-29</v>
      </c>
      <c r="G334" s="45"/>
    </row>
    <row r="335" spans="1:7" ht="19.5">
      <c r="A335" s="35"/>
      <c r="B335" s="80"/>
      <c r="C335" s="34" t="s">
        <v>51</v>
      </c>
      <c r="D335" s="34"/>
      <c r="E335" s="34"/>
      <c r="F335" s="43">
        <v>0</v>
      </c>
      <c r="G335" s="45"/>
    </row>
    <row r="336" spans="1:7" ht="19.5">
      <c r="A336" s="35"/>
      <c r="B336" s="80"/>
      <c r="C336" s="48" t="s">
        <v>52</v>
      </c>
      <c r="D336" s="49"/>
      <c r="E336" s="49"/>
      <c r="F336" s="50">
        <v>-1206</v>
      </c>
      <c r="G336" s="45"/>
    </row>
    <row r="337" spans="1:7" ht="19.5">
      <c r="A337" s="35"/>
      <c r="B337" s="80"/>
      <c r="C337" s="48" t="s">
        <v>53</v>
      </c>
      <c r="D337" s="49"/>
      <c r="E337" s="49"/>
      <c r="F337" s="50">
        <v>-2000</v>
      </c>
      <c r="G337" s="45"/>
    </row>
    <row r="338" spans="1:7" ht="19.5">
      <c r="A338" s="35"/>
      <c r="B338" s="80"/>
      <c r="C338" s="48" t="s">
        <v>54</v>
      </c>
      <c r="D338" s="49"/>
      <c r="E338" s="49"/>
      <c r="F338" s="50">
        <v>-6100</v>
      </c>
      <c r="G338" s="45"/>
    </row>
    <row r="339" spans="1:7" ht="19.5">
      <c r="A339" s="35"/>
      <c r="B339" s="80"/>
      <c r="C339" s="48" t="s">
        <v>55</v>
      </c>
      <c r="D339" s="49"/>
      <c r="E339" s="49"/>
      <c r="F339" s="50">
        <v>0</v>
      </c>
      <c r="G339" s="45"/>
    </row>
    <row r="340" spans="1:7" ht="19.5">
      <c r="A340" s="35"/>
      <c r="B340" s="80"/>
      <c r="C340" s="34" t="s">
        <v>56</v>
      </c>
      <c r="D340" s="34"/>
      <c r="E340" s="34"/>
      <c r="F340" s="44">
        <f>-21671-12047</f>
        <v>-33718</v>
      </c>
      <c r="G340" s="45"/>
    </row>
    <row r="341" spans="1:7" ht="20.25">
      <c r="A341" s="35"/>
      <c r="B341" s="80"/>
      <c r="C341" s="34"/>
      <c r="D341" s="34"/>
      <c r="E341" s="34"/>
      <c r="F341" s="46">
        <f>SUM(F329:F340)</f>
        <v>-79128</v>
      </c>
      <c r="G341" s="51"/>
    </row>
    <row r="342" spans="1:7" ht="21.75">
      <c r="A342" s="35"/>
      <c r="B342" s="34" t="s">
        <v>57</v>
      </c>
      <c r="C342" s="34"/>
      <c r="D342" s="34"/>
      <c r="E342" s="34"/>
      <c r="F342" s="41"/>
      <c r="G342" s="51"/>
    </row>
    <row r="343" spans="1:7" ht="20.25">
      <c r="A343" s="35"/>
      <c r="B343" s="33"/>
      <c r="C343" s="34" t="s">
        <v>58</v>
      </c>
      <c r="D343" s="34"/>
      <c r="E343" s="34"/>
      <c r="F343" s="43">
        <v>-11246</v>
      </c>
      <c r="G343" s="51"/>
    </row>
    <row r="344" spans="1:7" ht="20.25">
      <c r="A344" s="35"/>
      <c r="B344" s="33"/>
      <c r="C344" s="34" t="s">
        <v>59</v>
      </c>
      <c r="D344" s="34"/>
      <c r="E344" s="34"/>
      <c r="F344" s="43">
        <v>-555588</v>
      </c>
      <c r="G344" s="51"/>
    </row>
    <row r="345" spans="1:7" ht="19.5">
      <c r="A345" s="29"/>
      <c r="B345" s="38" t="s">
        <v>60</v>
      </c>
      <c r="C345" s="34"/>
      <c r="D345" s="34"/>
      <c r="E345" s="34"/>
      <c r="F345" s="46">
        <f>F327+F341+F343+F344</f>
        <v>-685962</v>
      </c>
      <c r="G345" s="45"/>
    </row>
    <row r="346" spans="1:7" ht="19.5">
      <c r="A346" s="29"/>
      <c r="B346" s="30"/>
      <c r="C346" s="4"/>
      <c r="D346" s="34"/>
      <c r="E346" s="34"/>
      <c r="F346" s="52"/>
      <c r="G346" s="45"/>
    </row>
    <row r="347" spans="1:7" ht="20.25" thickBot="1">
      <c r="A347" s="53"/>
      <c r="B347" s="34" t="s">
        <v>61</v>
      </c>
      <c r="C347" s="33"/>
      <c r="D347" s="33"/>
      <c r="E347" s="33"/>
      <c r="F347" s="54">
        <f>F323+F345</f>
        <v>-10962</v>
      </c>
      <c r="G347" s="55"/>
    </row>
    <row r="348" spans="1:7" ht="17.25" thickTop="1">
      <c r="A348" s="42"/>
      <c r="B348" s="53"/>
      <c r="C348" s="32"/>
      <c r="D348" s="32"/>
      <c r="E348" s="32"/>
      <c r="F348" s="56"/>
      <c r="G348" s="55"/>
    </row>
    <row r="349" spans="1:7" ht="18">
      <c r="A349" s="57"/>
      <c r="B349" s="32"/>
      <c r="C349" s="32"/>
      <c r="D349" s="32"/>
      <c r="E349" s="32"/>
      <c r="F349" s="58"/>
      <c r="G349" s="51"/>
    </row>
    <row r="350" spans="1:7" ht="19.5">
      <c r="A350" s="153" t="s">
        <v>62</v>
      </c>
      <c r="B350" s="154"/>
      <c r="C350" s="154"/>
      <c r="D350" s="154"/>
      <c r="E350" s="154"/>
      <c r="F350" s="154"/>
      <c r="G350" s="154"/>
    </row>
    <row r="352" spans="1:7" ht="30">
      <c r="A352" s="149" t="s">
        <v>32</v>
      </c>
      <c r="B352" s="149"/>
      <c r="C352" s="149"/>
      <c r="D352" s="149"/>
      <c r="E352" s="149"/>
      <c r="F352" s="149"/>
      <c r="G352" s="149"/>
    </row>
    <row r="353" spans="1:7" ht="25.5">
      <c r="A353" s="150" t="s">
        <v>33</v>
      </c>
      <c r="B353" s="150"/>
      <c r="C353" s="150"/>
      <c r="D353" s="150"/>
      <c r="E353" s="150"/>
      <c r="F353" s="150"/>
      <c r="G353" s="150"/>
    </row>
    <row r="354" spans="1:7" ht="25.5">
      <c r="A354" s="27"/>
      <c r="B354" s="17"/>
      <c r="C354" s="151" t="s">
        <v>85</v>
      </c>
      <c r="D354" s="151"/>
      <c r="E354" s="151"/>
      <c r="F354" s="151"/>
      <c r="G354" s="17"/>
    </row>
    <row r="355" spans="1:7">
      <c r="A355" s="28"/>
      <c r="B355" s="28"/>
      <c r="C355" s="28"/>
      <c r="D355" s="28"/>
      <c r="E355" s="28"/>
      <c r="F355" s="28"/>
      <c r="G355" s="28"/>
    </row>
    <row r="356" spans="1:7" ht="18.75">
      <c r="A356" s="29"/>
      <c r="B356" s="152" t="s">
        <v>34</v>
      </c>
      <c r="C356" s="152"/>
      <c r="D356" s="30"/>
      <c r="E356" s="30"/>
      <c r="F356" s="82" t="s">
        <v>35</v>
      </c>
      <c r="G356" s="28"/>
    </row>
    <row r="357" spans="1:7" ht="19.5">
      <c r="A357" s="32"/>
      <c r="B357" s="34" t="s">
        <v>36</v>
      </c>
      <c r="C357" s="33"/>
      <c r="D357" s="33"/>
      <c r="E357" s="33"/>
      <c r="F357" s="33"/>
      <c r="G357" s="28"/>
    </row>
    <row r="358" spans="1:7" ht="19.5">
      <c r="A358" s="35"/>
      <c r="B358" s="83"/>
      <c r="C358" s="34" t="s">
        <v>37</v>
      </c>
      <c r="D358" s="34"/>
      <c r="E358" s="34"/>
      <c r="F358" s="37">
        <v>0</v>
      </c>
      <c r="G358" s="28"/>
    </row>
    <row r="359" spans="1:7" ht="19.5">
      <c r="A359" s="35"/>
      <c r="B359" s="83"/>
      <c r="C359" s="34" t="s">
        <v>86</v>
      </c>
      <c r="D359" s="34"/>
      <c r="E359" s="34"/>
      <c r="F359" s="37">
        <v>17700</v>
      </c>
      <c r="G359" s="28"/>
    </row>
    <row r="360" spans="1:7" ht="19.5">
      <c r="A360" s="35"/>
      <c r="B360" s="83"/>
      <c r="C360" s="34" t="s">
        <v>39</v>
      </c>
      <c r="D360" s="34"/>
      <c r="E360" s="34"/>
      <c r="F360" s="37">
        <v>4750</v>
      </c>
      <c r="G360" s="28"/>
    </row>
    <row r="361" spans="1:7" ht="19.5">
      <c r="A361" s="35"/>
      <c r="C361" s="34" t="s">
        <v>40</v>
      </c>
      <c r="F361" s="37">
        <v>0</v>
      </c>
      <c r="G361" s="28"/>
    </row>
    <row r="362" spans="1:7" ht="19.5">
      <c r="A362" s="35"/>
      <c r="B362" s="38" t="s">
        <v>41</v>
      </c>
      <c r="C362" s="34"/>
      <c r="D362" s="34"/>
      <c r="E362" s="34"/>
      <c r="F362" s="39">
        <f>SUM(F358:F361)</f>
        <v>22450</v>
      </c>
      <c r="G362" s="40"/>
    </row>
    <row r="363" spans="1:7" ht="21.75">
      <c r="A363" s="35"/>
      <c r="B363" s="34" t="s">
        <v>42</v>
      </c>
      <c r="C363" s="34"/>
      <c r="D363" s="34"/>
      <c r="E363" s="34"/>
      <c r="F363" s="41"/>
      <c r="G363" s="42"/>
    </row>
    <row r="364" spans="1:7" ht="19.5">
      <c r="A364" s="35"/>
      <c r="B364" s="83"/>
      <c r="C364" s="34" t="s">
        <v>43</v>
      </c>
      <c r="D364" s="34"/>
      <c r="E364" s="34"/>
      <c r="F364" s="43">
        <v>-85000</v>
      </c>
      <c r="G364" s="42"/>
    </row>
    <row r="365" spans="1:7" ht="19.5">
      <c r="A365" s="35"/>
      <c r="B365" s="83"/>
      <c r="C365" s="34"/>
      <c r="D365" s="34"/>
      <c r="E365" s="34"/>
      <c r="F365" s="44">
        <v>0</v>
      </c>
      <c r="G365" s="45"/>
    </row>
    <row r="366" spans="1:7" ht="19.5">
      <c r="A366" s="32"/>
      <c r="B366" s="33"/>
      <c r="C366" s="34"/>
      <c r="D366" s="34"/>
      <c r="E366" s="34"/>
      <c r="F366" s="46">
        <f>SUM(F364:F365)</f>
        <v>-85000</v>
      </c>
      <c r="G366" s="45"/>
    </row>
    <row r="367" spans="1:7" ht="19.5">
      <c r="A367" s="35"/>
      <c r="B367" s="34" t="s">
        <v>44</v>
      </c>
      <c r="C367" s="34"/>
      <c r="D367" s="34"/>
      <c r="E367" s="34"/>
      <c r="F367" s="47"/>
      <c r="G367" s="45"/>
    </row>
    <row r="368" spans="1:7" ht="19.5">
      <c r="A368" s="35"/>
      <c r="B368" s="34"/>
      <c r="C368" s="34" t="s">
        <v>45</v>
      </c>
      <c r="D368" s="34"/>
      <c r="E368" s="34"/>
      <c r="F368" s="43">
        <v>0</v>
      </c>
      <c r="G368" s="45"/>
    </row>
    <row r="369" spans="1:7" ht="19.5">
      <c r="A369" s="35"/>
      <c r="B369" s="34"/>
      <c r="C369" s="34" t="s">
        <v>46</v>
      </c>
      <c r="D369" s="34"/>
      <c r="E369" s="34"/>
      <c r="F369" s="43">
        <v>0</v>
      </c>
      <c r="G369" s="45"/>
    </row>
    <row r="370" spans="1:7" ht="19.5">
      <c r="A370" s="35"/>
      <c r="B370" s="83"/>
      <c r="C370" s="34" t="s">
        <v>47</v>
      </c>
      <c r="D370" s="34"/>
      <c r="E370" s="34"/>
      <c r="F370" s="43">
        <v>-2097</v>
      </c>
      <c r="G370" s="45"/>
    </row>
    <row r="371" spans="1:7" ht="19.5">
      <c r="A371" s="35"/>
      <c r="B371" s="83"/>
      <c r="C371" s="34" t="s">
        <v>48</v>
      </c>
      <c r="D371" s="34"/>
      <c r="E371" s="34"/>
      <c r="F371" s="43">
        <v>-6160</v>
      </c>
      <c r="G371" s="45"/>
    </row>
    <row r="372" spans="1:7" ht="19.5">
      <c r="A372" s="35"/>
      <c r="B372" s="83"/>
      <c r="C372" s="34" t="s">
        <v>49</v>
      </c>
      <c r="D372" s="34"/>
      <c r="E372" s="34"/>
      <c r="F372" s="43">
        <v>-4165</v>
      </c>
      <c r="G372" s="45"/>
    </row>
    <row r="373" spans="1:7" ht="19.5">
      <c r="A373" s="35"/>
      <c r="B373" s="83"/>
      <c r="C373" s="34" t="s">
        <v>50</v>
      </c>
      <c r="D373" s="34"/>
      <c r="E373" s="34"/>
      <c r="F373" s="43">
        <v>-2043</v>
      </c>
      <c r="G373" s="45"/>
    </row>
    <row r="374" spans="1:7" ht="19.5">
      <c r="A374" s="35"/>
      <c r="B374" s="83"/>
      <c r="C374" s="34" t="s">
        <v>51</v>
      </c>
      <c r="D374" s="34"/>
      <c r="E374" s="34"/>
      <c r="F374" s="43">
        <v>0</v>
      </c>
      <c r="G374" s="45"/>
    </row>
    <row r="375" spans="1:7" ht="19.5">
      <c r="A375" s="35"/>
      <c r="B375" s="83"/>
      <c r="C375" s="48" t="s">
        <v>52</v>
      </c>
      <c r="D375" s="49"/>
      <c r="E375" s="49"/>
      <c r="F375" s="50">
        <v>-1206</v>
      </c>
      <c r="G375" s="45"/>
    </row>
    <row r="376" spans="1:7" ht="19.5">
      <c r="A376" s="35"/>
      <c r="B376" s="83"/>
      <c r="C376" s="48" t="s">
        <v>53</v>
      </c>
      <c r="D376" s="49"/>
      <c r="E376" s="49"/>
      <c r="F376" s="50">
        <v>-4000</v>
      </c>
      <c r="G376" s="45"/>
    </row>
    <row r="377" spans="1:7" ht="19.5">
      <c r="A377" s="35"/>
      <c r="B377" s="83"/>
      <c r="C377" s="48" t="s">
        <v>54</v>
      </c>
      <c r="D377" s="49"/>
      <c r="E377" s="49"/>
      <c r="F377" s="50">
        <v>0</v>
      </c>
      <c r="G377" s="45"/>
    </row>
    <row r="378" spans="1:7" ht="19.5">
      <c r="A378" s="35"/>
      <c r="B378" s="83"/>
      <c r="C378" s="48" t="s">
        <v>55</v>
      </c>
      <c r="D378" s="49"/>
      <c r="E378" s="49"/>
      <c r="F378" s="50">
        <v>0</v>
      </c>
      <c r="G378" s="45"/>
    </row>
    <row r="379" spans="1:7" ht="19.5">
      <c r="A379" s="35"/>
      <c r="B379" s="83"/>
      <c r="C379" s="34" t="s">
        <v>56</v>
      </c>
      <c r="D379" s="34"/>
      <c r="E379" s="34"/>
      <c r="F379" s="44">
        <f>-1165-4319</f>
        <v>-5484</v>
      </c>
      <c r="G379" s="45"/>
    </row>
    <row r="380" spans="1:7" ht="20.25">
      <c r="A380" s="35"/>
      <c r="B380" s="83"/>
      <c r="C380" s="34"/>
      <c r="D380" s="34"/>
      <c r="E380" s="34"/>
      <c r="F380" s="46">
        <f>SUM(F368:F379)</f>
        <v>-25155</v>
      </c>
      <c r="G380" s="51"/>
    </row>
    <row r="381" spans="1:7" ht="21.75">
      <c r="A381" s="35"/>
      <c r="B381" s="34" t="s">
        <v>57</v>
      </c>
      <c r="C381" s="34"/>
      <c r="D381" s="34"/>
      <c r="E381" s="34"/>
      <c r="F381" s="41"/>
      <c r="G381" s="51"/>
    </row>
    <row r="382" spans="1:7" ht="20.25">
      <c r="A382" s="35"/>
      <c r="B382" s="33"/>
      <c r="C382" s="34" t="s">
        <v>58</v>
      </c>
      <c r="D382" s="34"/>
      <c r="E382" s="34"/>
      <c r="F382" s="43">
        <v>-69550</v>
      </c>
      <c r="G382" s="51"/>
    </row>
    <row r="383" spans="1:7" ht="20.25">
      <c r="A383" s="35"/>
      <c r="B383" s="33"/>
      <c r="C383" s="34" t="s">
        <v>59</v>
      </c>
      <c r="D383" s="34"/>
      <c r="E383" s="34"/>
      <c r="F383" s="43">
        <v>0</v>
      </c>
      <c r="G383" s="51"/>
    </row>
    <row r="384" spans="1:7" ht="19.5">
      <c r="A384" s="29"/>
      <c r="B384" s="38" t="s">
        <v>60</v>
      </c>
      <c r="C384" s="34"/>
      <c r="D384" s="34"/>
      <c r="E384" s="34"/>
      <c r="F384" s="46">
        <f>F366+F380+F382+F383</f>
        <v>-179705</v>
      </c>
      <c r="G384" s="45"/>
    </row>
    <row r="385" spans="1:7" ht="19.5">
      <c r="A385" s="29"/>
      <c r="B385" s="30"/>
      <c r="C385" s="4"/>
      <c r="D385" s="34"/>
      <c r="E385" s="34"/>
      <c r="F385" s="52"/>
      <c r="G385" s="45"/>
    </row>
    <row r="386" spans="1:7" ht="20.25" thickBot="1">
      <c r="A386" s="53"/>
      <c r="B386" s="34" t="s">
        <v>61</v>
      </c>
      <c r="C386" s="33"/>
      <c r="D386" s="33"/>
      <c r="E386" s="33"/>
      <c r="F386" s="54">
        <f>F362+F384</f>
        <v>-157255</v>
      </c>
      <c r="G386" s="55"/>
    </row>
    <row r="387" spans="1:7" ht="17.25" thickTop="1">
      <c r="A387" s="42"/>
      <c r="B387" s="53"/>
      <c r="C387" s="32"/>
      <c r="D387" s="32"/>
      <c r="E387" s="32"/>
      <c r="F387" s="56"/>
      <c r="G387" s="55"/>
    </row>
    <row r="388" spans="1:7" ht="18">
      <c r="A388" s="57"/>
      <c r="B388" s="32"/>
      <c r="C388" s="32"/>
      <c r="D388" s="32"/>
      <c r="E388" s="32"/>
      <c r="F388" s="58"/>
      <c r="G388" s="51"/>
    </row>
    <row r="389" spans="1:7" ht="19.5">
      <c r="A389" s="153" t="s">
        <v>62</v>
      </c>
      <c r="B389" s="154"/>
      <c r="C389" s="154"/>
      <c r="D389" s="154"/>
      <c r="E389" s="154"/>
      <c r="F389" s="154"/>
      <c r="G389" s="154"/>
    </row>
    <row r="391" spans="1:7" ht="30">
      <c r="A391" s="149" t="s">
        <v>32</v>
      </c>
      <c r="B391" s="149"/>
      <c r="C391" s="149"/>
      <c r="D391" s="149"/>
      <c r="E391" s="149"/>
      <c r="F391" s="149"/>
      <c r="G391" s="149"/>
    </row>
    <row r="392" spans="1:7" ht="25.5">
      <c r="A392" s="150" t="s">
        <v>33</v>
      </c>
      <c r="B392" s="150"/>
      <c r="C392" s="150"/>
      <c r="D392" s="150"/>
      <c r="E392" s="150"/>
      <c r="F392" s="150"/>
      <c r="G392" s="150"/>
    </row>
    <row r="393" spans="1:7" ht="25.5">
      <c r="A393" s="27"/>
      <c r="B393" s="17"/>
      <c r="C393" s="151" t="s">
        <v>87</v>
      </c>
      <c r="D393" s="151"/>
      <c r="E393" s="151"/>
      <c r="F393" s="151"/>
      <c r="G393" s="17"/>
    </row>
    <row r="394" spans="1:7">
      <c r="A394" s="28"/>
      <c r="B394" s="28"/>
      <c r="C394" s="28"/>
      <c r="D394" s="28"/>
      <c r="E394" s="28"/>
      <c r="F394" s="28"/>
      <c r="G394" s="28"/>
    </row>
    <row r="395" spans="1:7" ht="18.75">
      <c r="A395" s="29"/>
      <c r="B395" s="152" t="s">
        <v>34</v>
      </c>
      <c r="C395" s="152"/>
      <c r="D395" s="30"/>
      <c r="E395" s="30"/>
      <c r="F395" s="84" t="s">
        <v>35</v>
      </c>
      <c r="G395" s="28"/>
    </row>
    <row r="396" spans="1:7" ht="19.5">
      <c r="A396" s="32"/>
      <c r="B396" s="34" t="s">
        <v>36</v>
      </c>
      <c r="C396" s="33"/>
      <c r="D396" s="33"/>
      <c r="E396" s="33"/>
      <c r="F396" s="33"/>
      <c r="G396" s="28"/>
    </row>
    <row r="397" spans="1:7" ht="19.5">
      <c r="A397" s="35"/>
      <c r="B397" s="85"/>
      <c r="C397" s="34" t="s">
        <v>37</v>
      </c>
      <c r="D397" s="34"/>
      <c r="E397" s="34"/>
      <c r="F397" s="37">
        <v>550000</v>
      </c>
      <c r="G397" s="28"/>
    </row>
    <row r="398" spans="1:7" ht="19.5">
      <c r="A398" s="35"/>
      <c r="B398" s="85"/>
      <c r="C398" s="34" t="s">
        <v>38</v>
      </c>
      <c r="D398" s="34"/>
      <c r="E398" s="34"/>
      <c r="F398" s="37">
        <v>1191000</v>
      </c>
      <c r="G398" s="28"/>
    </row>
    <row r="399" spans="1:7" ht="19.5">
      <c r="A399" s="35"/>
      <c r="B399" s="86"/>
      <c r="C399" s="34" t="s">
        <v>39</v>
      </c>
      <c r="D399" s="34"/>
      <c r="E399" s="34"/>
      <c r="F399" s="37">
        <f>663600+954700</f>
        <v>1618300</v>
      </c>
      <c r="G399" s="28"/>
    </row>
    <row r="400" spans="1:7" ht="19.5">
      <c r="A400" s="35"/>
      <c r="B400" s="85"/>
      <c r="C400" s="34" t="s">
        <v>40</v>
      </c>
      <c r="D400" s="34"/>
      <c r="E400" s="34"/>
      <c r="F400" s="37">
        <v>606815</v>
      </c>
      <c r="G400" s="28"/>
    </row>
    <row r="401" spans="1:7" ht="19.5">
      <c r="A401" s="35"/>
      <c r="C401" s="34" t="s">
        <v>40</v>
      </c>
      <c r="F401" s="37">
        <v>954</v>
      </c>
      <c r="G401" s="28"/>
    </row>
    <row r="402" spans="1:7" ht="19.5">
      <c r="A402" s="35"/>
      <c r="B402" s="38" t="s">
        <v>41</v>
      </c>
      <c r="C402" s="34"/>
      <c r="D402" s="34"/>
      <c r="E402" s="34"/>
      <c r="F402" s="39">
        <f>SUM(F397:F401)</f>
        <v>3967069</v>
      </c>
      <c r="G402" s="40"/>
    </row>
    <row r="403" spans="1:7" ht="21.75">
      <c r="A403" s="35"/>
      <c r="B403" s="34" t="s">
        <v>42</v>
      </c>
      <c r="C403" s="34"/>
      <c r="D403" s="34"/>
      <c r="E403" s="34"/>
      <c r="F403" s="41"/>
      <c r="G403" s="42"/>
    </row>
    <row r="404" spans="1:7" ht="19.5">
      <c r="A404" s="35"/>
      <c r="B404" s="85"/>
      <c r="C404" s="34" t="s">
        <v>43</v>
      </c>
      <c r="D404" s="34"/>
      <c r="E404" s="34"/>
      <c r="F404" s="43">
        <v>-405000</v>
      </c>
      <c r="G404" s="42"/>
    </row>
    <row r="405" spans="1:7" ht="19.5">
      <c r="A405" s="35"/>
      <c r="B405" s="85"/>
      <c r="C405" s="34"/>
      <c r="D405" s="34"/>
      <c r="E405" s="34"/>
      <c r="F405" s="44">
        <v>0</v>
      </c>
      <c r="G405" s="45"/>
    </row>
    <row r="406" spans="1:7" ht="19.5">
      <c r="A406" s="32"/>
      <c r="B406" s="33"/>
      <c r="C406" s="34"/>
      <c r="D406" s="34"/>
      <c r="E406" s="34"/>
      <c r="F406" s="46">
        <f>SUM(F404:F405)</f>
        <v>-405000</v>
      </c>
      <c r="G406" s="45"/>
    </row>
    <row r="407" spans="1:7" ht="19.5">
      <c r="A407" s="35"/>
      <c r="B407" s="34" t="s">
        <v>44</v>
      </c>
      <c r="C407" s="34"/>
      <c r="D407" s="34"/>
      <c r="E407" s="34"/>
      <c r="F407" s="47"/>
      <c r="G407" s="45"/>
    </row>
    <row r="408" spans="1:7" ht="19.5">
      <c r="A408" s="35"/>
      <c r="B408" s="34"/>
      <c r="C408" s="34" t="s">
        <v>45</v>
      </c>
      <c r="D408" s="34"/>
      <c r="E408" s="34"/>
      <c r="F408" s="43">
        <v>-4800</v>
      </c>
      <c r="G408" s="45"/>
    </row>
    <row r="409" spans="1:7" ht="19.5">
      <c r="A409" s="35"/>
      <c r="B409" s="34"/>
      <c r="C409" s="34" t="s">
        <v>46</v>
      </c>
      <c r="D409" s="34"/>
      <c r="E409" s="34"/>
      <c r="F409" s="43">
        <v>0</v>
      </c>
      <c r="G409" s="45"/>
    </row>
    <row r="410" spans="1:7" ht="19.5">
      <c r="A410" s="35"/>
      <c r="B410" s="85"/>
      <c r="C410" s="34" t="s">
        <v>47</v>
      </c>
      <c r="D410" s="34"/>
      <c r="E410" s="34"/>
      <c r="F410" s="43">
        <v>-28160</v>
      </c>
      <c r="G410" s="45"/>
    </row>
    <row r="411" spans="1:7" ht="19.5">
      <c r="A411" s="35"/>
      <c r="B411" s="85"/>
      <c r="C411" s="34" t="s">
        <v>48</v>
      </c>
      <c r="D411" s="34"/>
      <c r="E411" s="34"/>
      <c r="F411" s="43">
        <v>-23606</v>
      </c>
      <c r="G411" s="45"/>
    </row>
    <row r="412" spans="1:7" ht="19.5">
      <c r="A412" s="35"/>
      <c r="B412" s="85"/>
      <c r="C412" s="34" t="s">
        <v>49</v>
      </c>
      <c r="D412" s="34"/>
      <c r="E412" s="34"/>
      <c r="F412" s="43">
        <v>-73220</v>
      </c>
      <c r="G412" s="45"/>
    </row>
    <row r="413" spans="1:7" ht="19.5">
      <c r="A413" s="35"/>
      <c r="B413" s="85"/>
      <c r="C413" s="34" t="s">
        <v>50</v>
      </c>
      <c r="D413" s="34"/>
      <c r="E413" s="34"/>
      <c r="F413" s="43">
        <v>-8288</v>
      </c>
      <c r="G413" s="45"/>
    </row>
    <row r="414" spans="1:7" ht="19.5">
      <c r="A414" s="35"/>
      <c r="B414" s="85"/>
      <c r="C414" s="34" t="s">
        <v>51</v>
      </c>
      <c r="D414" s="34"/>
      <c r="E414" s="34"/>
      <c r="F414" s="43">
        <v>0</v>
      </c>
      <c r="G414" s="45"/>
    </row>
    <row r="415" spans="1:7" ht="19.5">
      <c r="A415" s="35"/>
      <c r="B415" s="85"/>
      <c r="C415" s="48" t="s">
        <v>52</v>
      </c>
      <c r="D415" s="49"/>
      <c r="E415" s="49"/>
      <c r="F415" s="50">
        <v>-8442</v>
      </c>
      <c r="G415" s="45"/>
    </row>
    <row r="416" spans="1:7" ht="19.5">
      <c r="A416" s="35"/>
      <c r="B416" s="85"/>
      <c r="C416" s="48" t="s">
        <v>53</v>
      </c>
      <c r="D416" s="49"/>
      <c r="E416" s="49"/>
      <c r="F416" s="50">
        <v>-271930</v>
      </c>
      <c r="G416" s="45"/>
    </row>
    <row r="417" spans="1:7" ht="19.5">
      <c r="A417" s="35"/>
      <c r="B417" s="85"/>
      <c r="C417" s="48" t="s">
        <v>54</v>
      </c>
      <c r="D417" s="49"/>
      <c r="E417" s="49"/>
      <c r="F417" s="50">
        <v>-127937</v>
      </c>
      <c r="G417" s="45"/>
    </row>
    <row r="418" spans="1:7" ht="19.5">
      <c r="A418" s="35"/>
      <c r="B418" s="85"/>
      <c r="C418" s="48" t="s">
        <v>55</v>
      </c>
      <c r="D418" s="49"/>
      <c r="E418" s="49"/>
      <c r="F418" s="50">
        <v>-540000</v>
      </c>
      <c r="G418" s="45"/>
    </row>
    <row r="419" spans="1:7" ht="19.5">
      <c r="A419" s="35"/>
      <c r="B419" s="85"/>
      <c r="C419" s="34" t="s">
        <v>56</v>
      </c>
      <c r="D419" s="34"/>
      <c r="E419" s="34"/>
      <c r="F419" s="44">
        <f>-110296-85749-877-2200</f>
        <v>-199122</v>
      </c>
      <c r="G419" s="45"/>
    </row>
    <row r="420" spans="1:7" ht="20.25">
      <c r="A420" s="35"/>
      <c r="B420" s="85"/>
      <c r="C420" s="34"/>
      <c r="D420" s="34"/>
      <c r="E420" s="34"/>
      <c r="F420" s="46">
        <f>SUM(F408:F419)</f>
        <v>-1285505</v>
      </c>
      <c r="G420" s="51"/>
    </row>
    <row r="421" spans="1:7" ht="21.75">
      <c r="A421" s="35"/>
      <c r="B421" s="34" t="s">
        <v>57</v>
      </c>
      <c r="C421" s="34"/>
      <c r="D421" s="34"/>
      <c r="E421" s="34"/>
      <c r="F421" s="41"/>
      <c r="G421" s="51"/>
    </row>
    <row r="422" spans="1:7" ht="20.25">
      <c r="A422" s="35"/>
      <c r="B422" s="33"/>
      <c r="C422" s="34" t="s">
        <v>58</v>
      </c>
      <c r="D422" s="34"/>
      <c r="E422" s="34"/>
      <c r="F422" s="43">
        <v>-90533</v>
      </c>
      <c r="G422" s="51"/>
    </row>
    <row r="423" spans="1:7" ht="20.25">
      <c r="A423" s="35"/>
      <c r="B423" s="33"/>
      <c r="C423" s="34" t="s">
        <v>59</v>
      </c>
      <c r="D423" s="34"/>
      <c r="E423" s="34"/>
      <c r="F423" s="43">
        <f>-578388-206367-198454</f>
        <v>-983209</v>
      </c>
      <c r="G423" s="51"/>
    </row>
    <row r="424" spans="1:7" ht="19.5">
      <c r="A424" s="29"/>
      <c r="B424" s="38" t="s">
        <v>60</v>
      </c>
      <c r="C424" s="34"/>
      <c r="D424" s="34"/>
      <c r="E424" s="34"/>
      <c r="F424" s="46">
        <f>F406+F420+F422+F423</f>
        <v>-2764247</v>
      </c>
      <c r="G424" s="45"/>
    </row>
    <row r="425" spans="1:7" ht="19.5">
      <c r="A425" s="29"/>
      <c r="B425" s="30"/>
      <c r="C425" s="4"/>
      <c r="D425" s="34"/>
      <c r="E425" s="34"/>
      <c r="F425" s="52"/>
      <c r="G425" s="45"/>
    </row>
    <row r="426" spans="1:7" ht="20.25" thickBot="1">
      <c r="A426" s="53"/>
      <c r="B426" s="34" t="s">
        <v>61</v>
      </c>
      <c r="C426" s="33"/>
      <c r="D426" s="33"/>
      <c r="E426" s="33"/>
      <c r="F426" s="54">
        <f>F402+F424</f>
        <v>1202822</v>
      </c>
      <c r="G426" s="55"/>
    </row>
    <row r="427" spans="1:7" ht="17.25" thickTop="1">
      <c r="A427" s="42"/>
      <c r="B427" s="53"/>
      <c r="C427" s="32"/>
      <c r="D427" s="32"/>
      <c r="E427" s="32"/>
      <c r="F427" s="56"/>
      <c r="G427" s="55"/>
    </row>
    <row r="428" spans="1:7" ht="18">
      <c r="A428" s="57"/>
      <c r="B428" s="32"/>
      <c r="C428" s="32"/>
      <c r="D428" s="32"/>
      <c r="E428" s="32"/>
      <c r="F428" s="58"/>
      <c r="G428" s="51"/>
    </row>
    <row r="429" spans="1:7" ht="19.5">
      <c r="A429" s="153" t="s">
        <v>62</v>
      </c>
      <c r="B429" s="154"/>
      <c r="C429" s="154"/>
      <c r="D429" s="154"/>
      <c r="E429" s="154"/>
      <c r="F429" s="154"/>
      <c r="G429" s="154"/>
    </row>
    <row r="431" spans="1:7" ht="30">
      <c r="A431" s="149" t="s">
        <v>32</v>
      </c>
      <c r="B431" s="149"/>
      <c r="C431" s="149"/>
      <c r="D431" s="149"/>
      <c r="E431" s="149"/>
      <c r="F431" s="149"/>
      <c r="G431" s="149"/>
    </row>
    <row r="432" spans="1:7" ht="25.5">
      <c r="A432" s="150" t="s">
        <v>33</v>
      </c>
      <c r="B432" s="150"/>
      <c r="C432" s="150"/>
      <c r="D432" s="150"/>
      <c r="E432" s="150"/>
      <c r="F432" s="150"/>
      <c r="G432" s="150"/>
    </row>
    <row r="433" spans="1:7" ht="25.5">
      <c r="A433" s="27"/>
      <c r="B433" s="17"/>
      <c r="C433" s="151" t="s">
        <v>88</v>
      </c>
      <c r="D433" s="151"/>
      <c r="E433" s="151"/>
      <c r="F433" s="151"/>
      <c r="G433" s="17"/>
    </row>
    <row r="434" spans="1:7">
      <c r="A434" s="28"/>
      <c r="B434" s="28"/>
      <c r="C434" s="28"/>
      <c r="D434" s="28"/>
      <c r="E434" s="28"/>
      <c r="F434" s="28"/>
      <c r="G434" s="28"/>
    </row>
    <row r="435" spans="1:7" ht="18.75">
      <c r="A435" s="29"/>
      <c r="B435" s="152" t="s">
        <v>34</v>
      </c>
      <c r="C435" s="152"/>
      <c r="D435" s="30"/>
      <c r="E435" s="30"/>
      <c r="F435" s="88" t="s">
        <v>35</v>
      </c>
      <c r="G435" s="28"/>
    </row>
    <row r="436" spans="1:7" ht="19.5">
      <c r="A436" s="32"/>
      <c r="B436" s="34" t="s">
        <v>36</v>
      </c>
      <c r="C436" s="33"/>
      <c r="D436" s="33"/>
      <c r="E436" s="33"/>
      <c r="F436" s="33"/>
      <c r="G436" s="28"/>
    </row>
    <row r="437" spans="1:7" ht="19.5">
      <c r="A437" s="35"/>
      <c r="B437" s="89"/>
      <c r="C437" s="34" t="s">
        <v>37</v>
      </c>
      <c r="D437" s="34"/>
      <c r="E437" s="34"/>
      <c r="F437" s="37">
        <v>0</v>
      </c>
      <c r="G437" s="28"/>
    </row>
    <row r="438" spans="1:7" ht="19.5">
      <c r="A438" s="35"/>
      <c r="B438" s="89"/>
      <c r="C438" s="34" t="s">
        <v>38</v>
      </c>
      <c r="D438" s="34"/>
      <c r="E438" s="34"/>
      <c r="F438" s="37">
        <v>0</v>
      </c>
      <c r="G438" s="28"/>
    </row>
    <row r="439" spans="1:7" ht="19.5">
      <c r="A439" s="35"/>
      <c r="B439" s="89"/>
      <c r="C439" s="34" t="s">
        <v>39</v>
      </c>
      <c r="D439" s="34"/>
      <c r="E439" s="34"/>
      <c r="F439" s="37">
        <v>21250</v>
      </c>
      <c r="G439" s="28"/>
    </row>
    <row r="440" spans="1:7" ht="19.5">
      <c r="A440" s="35"/>
      <c r="B440" s="89"/>
      <c r="C440" s="34" t="s">
        <v>40</v>
      </c>
      <c r="D440" s="34"/>
      <c r="E440" s="34"/>
      <c r="F440" s="37">
        <v>0</v>
      </c>
      <c r="G440" s="28"/>
    </row>
    <row r="441" spans="1:7" ht="19.5">
      <c r="A441" s="35"/>
      <c r="B441" s="38" t="s">
        <v>41</v>
      </c>
      <c r="C441" s="34"/>
      <c r="D441" s="34"/>
      <c r="E441" s="34"/>
      <c r="F441" s="39">
        <f>SUM(F437:F440)</f>
        <v>21250</v>
      </c>
      <c r="G441" s="40"/>
    </row>
    <row r="442" spans="1:7" ht="21.75">
      <c r="A442" s="35"/>
      <c r="B442" s="34" t="s">
        <v>42</v>
      </c>
      <c r="C442" s="34"/>
      <c r="D442" s="34"/>
      <c r="E442" s="34"/>
      <c r="F442" s="41"/>
      <c r="G442" s="42"/>
    </row>
    <row r="443" spans="1:7" ht="19.5">
      <c r="A443" s="35"/>
      <c r="B443" s="89"/>
      <c r="C443" s="34" t="s">
        <v>43</v>
      </c>
      <c r="D443" s="34"/>
      <c r="E443" s="34"/>
      <c r="F443" s="43">
        <v>-40000</v>
      </c>
      <c r="G443" s="42"/>
    </row>
    <row r="444" spans="1:7" ht="19.5">
      <c r="A444" s="35"/>
      <c r="B444" s="89"/>
      <c r="C444" s="34"/>
      <c r="D444" s="34"/>
      <c r="E444" s="34"/>
      <c r="F444" s="44">
        <v>0</v>
      </c>
      <c r="G444" s="45"/>
    </row>
    <row r="445" spans="1:7" ht="19.5">
      <c r="A445" s="32"/>
      <c r="B445" s="33"/>
      <c r="C445" s="34"/>
      <c r="D445" s="34"/>
      <c r="E445" s="34"/>
      <c r="F445" s="46">
        <f>SUM(F443:F444)</f>
        <v>-40000</v>
      </c>
      <c r="G445" s="45"/>
    </row>
    <row r="446" spans="1:7" ht="19.5">
      <c r="A446" s="35"/>
      <c r="B446" s="34" t="s">
        <v>44</v>
      </c>
      <c r="C446" s="34"/>
      <c r="D446" s="34"/>
      <c r="E446" s="34"/>
      <c r="F446" s="47"/>
      <c r="G446" s="45"/>
    </row>
    <row r="447" spans="1:7" ht="19.5">
      <c r="A447" s="35"/>
      <c r="B447" s="34"/>
      <c r="C447" s="34" t="s">
        <v>45</v>
      </c>
      <c r="D447" s="34"/>
      <c r="E447" s="34"/>
      <c r="F447" s="43">
        <v>0</v>
      </c>
      <c r="G447" s="45"/>
    </row>
    <row r="448" spans="1:7" ht="19.5">
      <c r="A448" s="35"/>
      <c r="B448" s="34"/>
      <c r="C448" s="34" t="s">
        <v>46</v>
      </c>
      <c r="D448" s="34"/>
      <c r="E448" s="34"/>
      <c r="F448" s="43">
        <v>0</v>
      </c>
      <c r="G448" s="45"/>
    </row>
    <row r="449" spans="1:7" ht="19.5">
      <c r="A449" s="35"/>
      <c r="B449" s="89"/>
      <c r="C449" s="34" t="s">
        <v>47</v>
      </c>
      <c r="D449" s="34"/>
      <c r="E449" s="34"/>
      <c r="F449" s="43">
        <v>-2432</v>
      </c>
      <c r="G449" s="45"/>
    </row>
    <row r="450" spans="1:7" ht="19.5">
      <c r="A450" s="35"/>
      <c r="B450" s="89"/>
      <c r="C450" s="34" t="s">
        <v>48</v>
      </c>
      <c r="D450" s="34"/>
      <c r="E450" s="34"/>
      <c r="F450" s="43">
        <v>0</v>
      </c>
      <c r="G450" s="45"/>
    </row>
    <row r="451" spans="1:7" ht="19.5">
      <c r="A451" s="35"/>
      <c r="B451" s="89"/>
      <c r="C451" s="34" t="s">
        <v>49</v>
      </c>
      <c r="D451" s="34"/>
      <c r="E451" s="34"/>
      <c r="F451" s="43">
        <v>-21205</v>
      </c>
      <c r="G451" s="45"/>
    </row>
    <row r="452" spans="1:7" ht="19.5">
      <c r="A452" s="35"/>
      <c r="B452" s="89"/>
      <c r="C452" s="34" t="s">
        <v>50</v>
      </c>
      <c r="D452" s="34"/>
      <c r="E452" s="34"/>
      <c r="F452" s="43">
        <v>-29</v>
      </c>
      <c r="G452" s="45"/>
    </row>
    <row r="453" spans="1:7" ht="19.5">
      <c r="A453" s="35"/>
      <c r="B453" s="89"/>
      <c r="C453" s="34" t="s">
        <v>51</v>
      </c>
      <c r="D453" s="34"/>
      <c r="E453" s="34"/>
      <c r="F453" s="43">
        <v>0</v>
      </c>
      <c r="G453" s="45"/>
    </row>
    <row r="454" spans="1:7" ht="19.5">
      <c r="A454" s="35"/>
      <c r="B454" s="89"/>
      <c r="C454" s="48" t="s">
        <v>52</v>
      </c>
      <c r="D454" s="49"/>
      <c r="E454" s="49"/>
      <c r="F454" s="50">
        <v>-1206</v>
      </c>
      <c r="G454" s="45"/>
    </row>
    <row r="455" spans="1:7" ht="19.5">
      <c r="A455" s="35"/>
      <c r="B455" s="89"/>
      <c r="C455" s="48" t="s">
        <v>53</v>
      </c>
      <c r="D455" s="49"/>
      <c r="E455" s="49"/>
      <c r="F455" s="50">
        <v>-4000</v>
      </c>
      <c r="G455" s="45"/>
    </row>
    <row r="456" spans="1:7" ht="19.5">
      <c r="A456" s="35"/>
      <c r="B456" s="89"/>
      <c r="C456" s="48" t="s">
        <v>54</v>
      </c>
      <c r="D456" s="49"/>
      <c r="E456" s="49"/>
      <c r="F456" s="50">
        <v>-9500</v>
      </c>
      <c r="G456" s="45"/>
    </row>
    <row r="457" spans="1:7" ht="19.5">
      <c r="A457" s="35"/>
      <c r="B457" s="89"/>
      <c r="C457" s="48" t="s">
        <v>55</v>
      </c>
      <c r="D457" s="49"/>
      <c r="E457" s="49"/>
      <c r="F457" s="50">
        <v>0</v>
      </c>
      <c r="G457" s="45"/>
    </row>
    <row r="458" spans="1:7" ht="19.5">
      <c r="A458" s="35"/>
      <c r="B458" s="89"/>
      <c r="C458" s="34" t="s">
        <v>56</v>
      </c>
      <c r="D458" s="34"/>
      <c r="E458" s="34"/>
      <c r="F458" s="44">
        <f>-2420-900</f>
        <v>-3320</v>
      </c>
      <c r="G458" s="45"/>
    </row>
    <row r="459" spans="1:7" ht="20.25">
      <c r="A459" s="35"/>
      <c r="B459" s="89"/>
      <c r="C459" s="34"/>
      <c r="D459" s="34"/>
      <c r="E459" s="34"/>
      <c r="F459" s="46">
        <f>SUM(F447:F458)</f>
        <v>-41692</v>
      </c>
      <c r="G459" s="51"/>
    </row>
    <row r="460" spans="1:7" ht="21.75">
      <c r="A460" s="35"/>
      <c r="B460" s="34" t="s">
        <v>57</v>
      </c>
      <c r="C460" s="34"/>
      <c r="D460" s="34"/>
      <c r="E460" s="34"/>
      <c r="F460" s="41"/>
      <c r="G460" s="51"/>
    </row>
    <row r="461" spans="1:7" ht="20.25">
      <c r="A461" s="35"/>
      <c r="B461" s="33"/>
      <c r="C461" s="34" t="s">
        <v>58</v>
      </c>
      <c r="D461" s="34"/>
      <c r="E461" s="34"/>
      <c r="F461" s="43">
        <v>-13841</v>
      </c>
      <c r="G461" s="51"/>
    </row>
    <row r="462" spans="1:7" ht="20.25">
      <c r="A462" s="35"/>
      <c r="B462" s="33"/>
      <c r="C462" s="34" t="s">
        <v>59</v>
      </c>
      <c r="D462" s="34"/>
      <c r="E462" s="34"/>
      <c r="F462" s="43">
        <v>0</v>
      </c>
      <c r="G462" s="51"/>
    </row>
    <row r="463" spans="1:7" ht="19.5">
      <c r="A463" s="29"/>
      <c r="B463" s="38" t="s">
        <v>60</v>
      </c>
      <c r="C463" s="34"/>
      <c r="D463" s="34"/>
      <c r="E463" s="34"/>
      <c r="F463" s="46">
        <f>F445+F459+F461+F462</f>
        <v>-95533</v>
      </c>
      <c r="G463" s="45"/>
    </row>
    <row r="464" spans="1:7" ht="19.5">
      <c r="A464" s="29"/>
      <c r="B464" s="30"/>
      <c r="C464" s="4"/>
      <c r="D464" s="34"/>
      <c r="E464" s="34"/>
      <c r="F464" s="52"/>
      <c r="G464" s="45"/>
    </row>
    <row r="465" spans="1:7" ht="20.25" thickBot="1">
      <c r="A465" s="53"/>
      <c r="B465" s="34" t="s">
        <v>61</v>
      </c>
      <c r="C465" s="33"/>
      <c r="D465" s="33"/>
      <c r="E465" s="33"/>
      <c r="F465" s="54">
        <f>F441+F463</f>
        <v>-74283</v>
      </c>
      <c r="G465" s="55"/>
    </row>
    <row r="466" spans="1:7" ht="17.25" thickTop="1">
      <c r="A466" s="42"/>
      <c r="B466" s="53"/>
      <c r="C466" s="32"/>
      <c r="D466" s="32"/>
      <c r="E466" s="32"/>
      <c r="F466" s="56"/>
      <c r="G466" s="55"/>
    </row>
    <row r="467" spans="1:7" ht="18">
      <c r="A467" s="57"/>
      <c r="B467" s="32"/>
      <c r="C467" s="32"/>
      <c r="D467" s="32"/>
      <c r="E467" s="32"/>
      <c r="F467" s="58"/>
      <c r="G467" s="51"/>
    </row>
    <row r="468" spans="1:7" ht="19.5">
      <c r="A468" s="153" t="s">
        <v>62</v>
      </c>
      <c r="B468" s="154"/>
      <c r="C468" s="154"/>
      <c r="D468" s="154"/>
      <c r="E468" s="154"/>
      <c r="F468" s="154"/>
      <c r="G468" s="154"/>
    </row>
    <row r="470" spans="1:7" ht="30">
      <c r="A470" s="149" t="s">
        <v>32</v>
      </c>
      <c r="B470" s="149"/>
      <c r="C470" s="149"/>
      <c r="D470" s="149"/>
      <c r="E470" s="149"/>
      <c r="F470" s="149"/>
      <c r="G470" s="149"/>
    </row>
    <row r="471" spans="1:7" ht="25.5">
      <c r="A471" s="150" t="s">
        <v>33</v>
      </c>
      <c r="B471" s="150"/>
      <c r="C471" s="150"/>
      <c r="D471" s="150"/>
      <c r="E471" s="150"/>
      <c r="F471" s="150"/>
      <c r="G471" s="150"/>
    </row>
    <row r="472" spans="1:7" ht="25.5">
      <c r="A472" s="27"/>
      <c r="B472" s="17"/>
      <c r="C472" s="151" t="s">
        <v>93</v>
      </c>
      <c r="D472" s="151"/>
      <c r="E472" s="151"/>
      <c r="F472" s="151"/>
      <c r="G472" s="17"/>
    </row>
    <row r="473" spans="1:7">
      <c r="A473" s="28"/>
      <c r="B473" s="28"/>
      <c r="C473" s="28"/>
      <c r="D473" s="28"/>
      <c r="E473" s="28"/>
      <c r="F473" s="28"/>
      <c r="G473" s="28"/>
    </row>
    <row r="474" spans="1:7" ht="18.75">
      <c r="A474" s="29"/>
      <c r="B474" s="152" t="s">
        <v>34</v>
      </c>
      <c r="C474" s="152"/>
      <c r="D474" s="30"/>
      <c r="E474" s="30"/>
      <c r="F474" s="93" t="s">
        <v>35</v>
      </c>
      <c r="G474" s="28"/>
    </row>
    <row r="475" spans="1:7" ht="19.5">
      <c r="A475" s="32"/>
      <c r="B475" s="34" t="s">
        <v>36</v>
      </c>
      <c r="C475" s="33"/>
      <c r="D475" s="33"/>
      <c r="E475" s="33"/>
      <c r="F475" s="33"/>
      <c r="G475" s="28"/>
    </row>
    <row r="476" spans="1:7" ht="19.5">
      <c r="A476" s="35"/>
      <c r="B476" s="94"/>
      <c r="C476" s="34" t="s">
        <v>37</v>
      </c>
      <c r="D476" s="34"/>
      <c r="E476" s="34"/>
      <c r="F476" s="37">
        <v>0</v>
      </c>
      <c r="G476" s="28"/>
    </row>
    <row r="477" spans="1:7" ht="19.5">
      <c r="A477" s="35"/>
      <c r="B477" s="94"/>
      <c r="C477" s="34" t="s">
        <v>38</v>
      </c>
      <c r="D477" s="34"/>
      <c r="E477" s="34"/>
      <c r="F477" s="37">
        <v>0</v>
      </c>
      <c r="G477" s="28"/>
    </row>
    <row r="478" spans="1:7" ht="19.5">
      <c r="A478" s="35"/>
      <c r="B478" s="94"/>
      <c r="C478" s="34" t="s">
        <v>39</v>
      </c>
      <c r="D478" s="34"/>
      <c r="E478" s="34"/>
      <c r="F478" s="37">
        <v>37900</v>
      </c>
      <c r="G478" s="28"/>
    </row>
    <row r="479" spans="1:7" ht="19.5">
      <c r="A479" s="35"/>
      <c r="B479" s="94"/>
      <c r="C479" s="34" t="s">
        <v>40</v>
      </c>
      <c r="D479" s="34"/>
      <c r="E479" s="34"/>
      <c r="F479" s="37">
        <v>0</v>
      </c>
      <c r="G479" s="28"/>
    </row>
    <row r="480" spans="1:7" ht="19.5">
      <c r="A480" s="35"/>
      <c r="B480" s="38" t="s">
        <v>41</v>
      </c>
      <c r="C480" s="34"/>
      <c r="D480" s="34"/>
      <c r="E480" s="34"/>
      <c r="F480" s="39">
        <f>SUM(F476:F479)</f>
        <v>37900</v>
      </c>
      <c r="G480" s="40"/>
    </row>
    <row r="481" spans="1:7" ht="21.75">
      <c r="A481" s="35"/>
      <c r="B481" s="34" t="s">
        <v>42</v>
      </c>
      <c r="C481" s="34"/>
      <c r="D481" s="34"/>
      <c r="E481" s="34"/>
      <c r="F481" s="41"/>
      <c r="G481" s="42"/>
    </row>
    <row r="482" spans="1:7" ht="19.5">
      <c r="A482" s="35"/>
      <c r="B482" s="94"/>
      <c r="C482" s="34" t="s">
        <v>43</v>
      </c>
      <c r="D482" s="34"/>
      <c r="E482" s="34"/>
      <c r="F482" s="43">
        <v>-40000</v>
      </c>
      <c r="G482" s="42"/>
    </row>
    <row r="483" spans="1:7" ht="19.5">
      <c r="A483" s="35"/>
      <c r="B483" s="94"/>
      <c r="C483" s="34"/>
      <c r="D483" s="34"/>
      <c r="E483" s="34"/>
      <c r="F483" s="44">
        <v>0</v>
      </c>
      <c r="G483" s="45"/>
    </row>
    <row r="484" spans="1:7" ht="19.5">
      <c r="A484" s="32"/>
      <c r="B484" s="33"/>
      <c r="C484" s="34"/>
      <c r="D484" s="34"/>
      <c r="E484" s="34"/>
      <c r="F484" s="46">
        <f>SUM(F482:F483)</f>
        <v>-40000</v>
      </c>
      <c r="G484" s="45"/>
    </row>
    <row r="485" spans="1:7" ht="19.5">
      <c r="A485" s="35"/>
      <c r="B485" s="34" t="s">
        <v>44</v>
      </c>
      <c r="C485" s="34"/>
      <c r="D485" s="34"/>
      <c r="E485" s="34"/>
      <c r="F485" s="47"/>
      <c r="G485" s="45"/>
    </row>
    <row r="486" spans="1:7" ht="19.5">
      <c r="A486" s="35"/>
      <c r="B486" s="34"/>
      <c r="C486" s="34" t="s">
        <v>45</v>
      </c>
      <c r="D486" s="34"/>
      <c r="E486" s="34"/>
      <c r="F486" s="43">
        <v>0</v>
      </c>
      <c r="G486" s="45"/>
    </row>
    <row r="487" spans="1:7" ht="19.5">
      <c r="A487" s="35"/>
      <c r="B487" s="34"/>
      <c r="C487" s="34" t="s">
        <v>46</v>
      </c>
      <c r="D487" s="34"/>
      <c r="E487" s="34"/>
      <c r="F487" s="43">
        <v>0</v>
      </c>
      <c r="G487" s="45"/>
    </row>
    <row r="488" spans="1:7" ht="19.5">
      <c r="A488" s="35"/>
      <c r="B488" s="94"/>
      <c r="C488" s="34" t="s">
        <v>47</v>
      </c>
      <c r="D488" s="34"/>
      <c r="E488" s="34"/>
      <c r="F488" s="43">
        <v>-2166</v>
      </c>
      <c r="G488" s="45"/>
    </row>
    <row r="489" spans="1:7" ht="19.5">
      <c r="A489" s="35"/>
      <c r="B489" s="94"/>
      <c r="C489" s="34" t="s">
        <v>48</v>
      </c>
      <c r="D489" s="34"/>
      <c r="E489" s="34"/>
      <c r="F489" s="43">
        <v>-960</v>
      </c>
      <c r="G489" s="45"/>
    </row>
    <row r="490" spans="1:7" ht="19.5">
      <c r="A490" s="35"/>
      <c r="B490" s="94"/>
      <c r="C490" s="34" t="s">
        <v>49</v>
      </c>
      <c r="D490" s="34"/>
      <c r="E490" s="34"/>
      <c r="F490" s="43">
        <v>0</v>
      </c>
      <c r="G490" s="45"/>
    </row>
    <row r="491" spans="1:7" ht="19.5">
      <c r="A491" s="35"/>
      <c r="B491" s="94"/>
      <c r="C491" s="34" t="s">
        <v>50</v>
      </c>
      <c r="D491" s="34"/>
      <c r="E491" s="34"/>
      <c r="F491" s="43">
        <v>-2043</v>
      </c>
      <c r="G491" s="45"/>
    </row>
    <row r="492" spans="1:7" ht="19.5">
      <c r="A492" s="35"/>
      <c r="B492" s="94"/>
      <c r="C492" s="34" t="s">
        <v>51</v>
      </c>
      <c r="D492" s="34"/>
      <c r="E492" s="34"/>
      <c r="F492" s="43">
        <v>-10579</v>
      </c>
      <c r="G492" s="45"/>
    </row>
    <row r="493" spans="1:7" ht="19.5">
      <c r="A493" s="35"/>
      <c r="B493" s="94"/>
      <c r="C493" s="48" t="s">
        <v>52</v>
      </c>
      <c r="D493" s="49"/>
      <c r="E493" s="49"/>
      <c r="F493" s="50">
        <v>-1206</v>
      </c>
      <c r="G493" s="45"/>
    </row>
    <row r="494" spans="1:7" ht="19.5">
      <c r="A494" s="35"/>
      <c r="B494" s="94"/>
      <c r="C494" s="48" t="s">
        <v>53</v>
      </c>
      <c r="D494" s="49"/>
      <c r="E494" s="49"/>
      <c r="F494" s="50">
        <v>-4000</v>
      </c>
      <c r="G494" s="45"/>
    </row>
    <row r="495" spans="1:7" ht="19.5">
      <c r="A495" s="35"/>
      <c r="B495" s="94"/>
      <c r="C495" s="48" t="s">
        <v>54</v>
      </c>
      <c r="D495" s="49"/>
      <c r="E495" s="49"/>
      <c r="F495" s="50">
        <v>-1400</v>
      </c>
      <c r="G495" s="45"/>
    </row>
    <row r="496" spans="1:7" ht="19.5">
      <c r="A496" s="35"/>
      <c r="B496" s="94"/>
      <c r="C496" s="48" t="s">
        <v>55</v>
      </c>
      <c r="D496" s="49"/>
      <c r="E496" s="49"/>
      <c r="F496" s="50">
        <v>0</v>
      </c>
      <c r="G496" s="45"/>
    </row>
    <row r="497" spans="1:7" ht="19.5">
      <c r="A497" s="35"/>
      <c r="B497" s="94"/>
      <c r="C497" s="34" t="s">
        <v>56</v>
      </c>
      <c r="D497" s="34"/>
      <c r="E497" s="34"/>
      <c r="F497" s="44">
        <v>-1061</v>
      </c>
      <c r="G497" s="45"/>
    </row>
    <row r="498" spans="1:7" ht="20.25">
      <c r="A498" s="35"/>
      <c r="B498" s="94"/>
      <c r="C498" s="34"/>
      <c r="D498" s="34"/>
      <c r="E498" s="34"/>
      <c r="F498" s="46">
        <f>SUM(F486:F497)</f>
        <v>-23415</v>
      </c>
      <c r="G498" s="51"/>
    </row>
    <row r="499" spans="1:7" ht="21.75">
      <c r="A499" s="35"/>
      <c r="B499" s="34" t="s">
        <v>57</v>
      </c>
      <c r="C499" s="34"/>
      <c r="D499" s="34"/>
      <c r="E499" s="34"/>
      <c r="F499" s="41"/>
      <c r="G499" s="51"/>
    </row>
    <row r="500" spans="1:7" ht="20.25">
      <c r="A500" s="35"/>
      <c r="B500" s="33"/>
      <c r="C500" s="34" t="s">
        <v>58</v>
      </c>
      <c r="D500" s="34"/>
      <c r="E500" s="34"/>
      <c r="F500" s="43">
        <v>-50449</v>
      </c>
      <c r="G500" s="51"/>
    </row>
    <row r="501" spans="1:7" ht="20.25">
      <c r="A501" s="35"/>
      <c r="B501" s="33"/>
      <c r="C501" s="34" t="s">
        <v>94</v>
      </c>
      <c r="D501" s="34"/>
      <c r="E501" s="34"/>
      <c r="F501" s="43">
        <f>-12466-41000</f>
        <v>-53466</v>
      </c>
      <c r="G501" s="51"/>
    </row>
    <row r="502" spans="1:7" ht="19.5">
      <c r="A502" s="29"/>
      <c r="B502" s="38" t="s">
        <v>60</v>
      </c>
      <c r="C502" s="34"/>
      <c r="D502" s="34"/>
      <c r="E502" s="34"/>
      <c r="F502" s="46">
        <f>F484+F498+F500+F501</f>
        <v>-167330</v>
      </c>
      <c r="G502" s="45"/>
    </row>
    <row r="503" spans="1:7" ht="19.5">
      <c r="A503" s="29"/>
      <c r="B503" s="30"/>
      <c r="C503" s="4"/>
      <c r="D503" s="34"/>
      <c r="E503" s="34"/>
      <c r="F503" s="52"/>
      <c r="G503" s="45"/>
    </row>
    <row r="504" spans="1:7" ht="20.25" thickBot="1">
      <c r="A504" s="53"/>
      <c r="B504" s="34" t="s">
        <v>61</v>
      </c>
      <c r="C504" s="33"/>
      <c r="D504" s="33"/>
      <c r="E504" s="33"/>
      <c r="F504" s="54">
        <f>F480+F502</f>
        <v>-129430</v>
      </c>
      <c r="G504" s="55"/>
    </row>
    <row r="505" spans="1:7" ht="17.25" thickTop="1">
      <c r="A505" s="42"/>
      <c r="B505" s="53"/>
      <c r="C505" s="32"/>
      <c r="D505" s="32"/>
      <c r="E505" s="32"/>
      <c r="F505" s="56"/>
      <c r="G505" s="55"/>
    </row>
    <row r="506" spans="1:7" ht="18">
      <c r="A506" s="57"/>
      <c r="B506" s="32"/>
      <c r="C506" s="32"/>
      <c r="D506" s="32"/>
      <c r="E506" s="32"/>
      <c r="F506" s="58"/>
      <c r="G506" s="51"/>
    </row>
    <row r="507" spans="1:7" ht="19.5">
      <c r="A507" s="153" t="s">
        <v>62</v>
      </c>
      <c r="B507" s="154"/>
      <c r="C507" s="154"/>
      <c r="D507" s="154"/>
      <c r="E507" s="154"/>
      <c r="F507" s="154"/>
      <c r="G507" s="154"/>
    </row>
    <row r="509" spans="1:7" ht="30">
      <c r="A509" s="149" t="s">
        <v>32</v>
      </c>
      <c r="B509" s="149"/>
      <c r="C509" s="149"/>
      <c r="D509" s="149"/>
      <c r="E509" s="149"/>
      <c r="F509" s="149"/>
      <c r="G509" s="149"/>
    </row>
    <row r="510" spans="1:7" ht="25.5">
      <c r="A510" s="150" t="s">
        <v>33</v>
      </c>
      <c r="B510" s="150"/>
      <c r="C510" s="150"/>
      <c r="D510" s="150"/>
      <c r="E510" s="150"/>
      <c r="F510" s="150"/>
      <c r="G510" s="150"/>
    </row>
    <row r="511" spans="1:7" ht="25.5">
      <c r="A511" s="27"/>
      <c r="B511" s="17"/>
      <c r="C511" s="151" t="s">
        <v>95</v>
      </c>
      <c r="D511" s="151"/>
      <c r="E511" s="151"/>
      <c r="F511" s="151"/>
      <c r="G511" s="17"/>
    </row>
    <row r="512" spans="1:7">
      <c r="A512" s="28"/>
      <c r="B512" s="28"/>
      <c r="C512" s="28"/>
      <c r="D512" s="28"/>
      <c r="E512" s="28"/>
      <c r="F512" s="28"/>
      <c r="G512" s="28"/>
    </row>
    <row r="513" spans="1:7" ht="18.75">
      <c r="A513" s="29"/>
      <c r="B513" s="152" t="s">
        <v>34</v>
      </c>
      <c r="C513" s="152"/>
      <c r="D513" s="30"/>
      <c r="E513" s="30"/>
      <c r="F513" s="96" t="s">
        <v>35</v>
      </c>
      <c r="G513" s="28"/>
    </row>
    <row r="514" spans="1:7" ht="19.5">
      <c r="A514" s="32"/>
      <c r="B514" s="34" t="s">
        <v>36</v>
      </c>
      <c r="C514" s="33"/>
      <c r="D514" s="33"/>
      <c r="E514" s="33"/>
      <c r="F514" s="33"/>
      <c r="G514" s="28"/>
    </row>
    <row r="515" spans="1:7" ht="19.5">
      <c r="A515" s="35"/>
      <c r="B515" s="97"/>
      <c r="C515" s="34" t="s">
        <v>37</v>
      </c>
      <c r="D515" s="34"/>
      <c r="E515" s="34"/>
      <c r="F515" s="37">
        <v>81700</v>
      </c>
      <c r="G515" s="28"/>
    </row>
    <row r="516" spans="1:7" ht="19.5">
      <c r="A516" s="35"/>
      <c r="B516" s="97"/>
      <c r="C516" s="34" t="s">
        <v>38</v>
      </c>
      <c r="D516" s="34"/>
      <c r="E516" s="34"/>
      <c r="F516" s="37">
        <v>49800</v>
      </c>
      <c r="G516" s="28"/>
    </row>
    <row r="517" spans="1:7" ht="19.5">
      <c r="A517" s="35"/>
      <c r="B517" s="97"/>
      <c r="C517" s="34" t="s">
        <v>39</v>
      </c>
      <c r="D517" s="34"/>
      <c r="E517" s="34"/>
      <c r="F517" s="37">
        <f>117860+13300</f>
        <v>131160</v>
      </c>
      <c r="G517" s="28"/>
    </row>
    <row r="518" spans="1:7" ht="19.5">
      <c r="A518" s="35"/>
      <c r="B518" s="97"/>
      <c r="C518" s="34" t="s">
        <v>40</v>
      </c>
      <c r="D518" s="34"/>
      <c r="E518" s="34"/>
      <c r="F518" s="37">
        <v>1421</v>
      </c>
      <c r="G518" s="28"/>
    </row>
    <row r="519" spans="1:7" ht="19.5">
      <c r="A519" s="35"/>
      <c r="B519" s="38" t="s">
        <v>41</v>
      </c>
      <c r="C519" s="34"/>
      <c r="D519" s="34"/>
      <c r="E519" s="34"/>
      <c r="F519" s="39">
        <f>SUM(F515:F518)</f>
        <v>264081</v>
      </c>
      <c r="G519" s="40"/>
    </row>
    <row r="520" spans="1:7" ht="21.75">
      <c r="A520" s="35"/>
      <c r="B520" s="34" t="s">
        <v>42</v>
      </c>
      <c r="C520" s="34"/>
      <c r="D520" s="34"/>
      <c r="E520" s="34"/>
      <c r="F520" s="41"/>
      <c r="G520" s="42"/>
    </row>
    <row r="521" spans="1:7" ht="19.5">
      <c r="A521" s="35"/>
      <c r="B521" s="97"/>
      <c r="C521" s="34" t="s">
        <v>43</v>
      </c>
      <c r="D521" s="34"/>
      <c r="E521" s="34"/>
      <c r="F521" s="43">
        <v>-65000</v>
      </c>
      <c r="G521" s="42"/>
    </row>
    <row r="522" spans="1:7" ht="19.5">
      <c r="A522" s="35"/>
      <c r="B522" s="97"/>
      <c r="C522" s="34"/>
      <c r="D522" s="34"/>
      <c r="E522" s="34"/>
      <c r="F522" s="44">
        <v>0</v>
      </c>
      <c r="G522" s="45"/>
    </row>
    <row r="523" spans="1:7" ht="19.5">
      <c r="A523" s="32"/>
      <c r="B523" s="33"/>
      <c r="C523" s="34"/>
      <c r="D523" s="34"/>
      <c r="E523" s="34"/>
      <c r="F523" s="46">
        <f>SUM(F521:F522)</f>
        <v>-65000</v>
      </c>
      <c r="G523" s="45"/>
    </row>
    <row r="524" spans="1:7" ht="19.5">
      <c r="A524" s="35"/>
      <c r="B524" s="34" t="s">
        <v>44</v>
      </c>
      <c r="C524" s="34"/>
      <c r="D524" s="34"/>
      <c r="E524" s="34"/>
      <c r="F524" s="47"/>
      <c r="G524" s="45"/>
    </row>
    <row r="525" spans="1:7" ht="19.5">
      <c r="A525" s="35"/>
      <c r="B525" s="34"/>
      <c r="C525" s="34" t="s">
        <v>45</v>
      </c>
      <c r="D525" s="34"/>
      <c r="E525" s="34"/>
      <c r="F525" s="43">
        <v>0</v>
      </c>
      <c r="G525" s="45"/>
    </row>
    <row r="526" spans="1:7" ht="19.5">
      <c r="A526" s="35"/>
      <c r="B526" s="34"/>
      <c r="C526" s="34" t="s">
        <v>46</v>
      </c>
      <c r="D526" s="34"/>
      <c r="E526" s="34"/>
      <c r="F526" s="43">
        <v>-5980</v>
      </c>
      <c r="G526" s="45"/>
    </row>
    <row r="527" spans="1:7" ht="19.5">
      <c r="A527" s="35"/>
      <c r="B527" s="97"/>
      <c r="C527" s="34" t="s">
        <v>47</v>
      </c>
      <c r="D527" s="34"/>
      <c r="E527" s="34"/>
      <c r="F527" s="43">
        <v>-23970</v>
      </c>
      <c r="G527" s="45"/>
    </row>
    <row r="528" spans="1:7" ht="19.5">
      <c r="A528" s="35"/>
      <c r="B528" s="97"/>
      <c r="C528" s="34" t="s">
        <v>48</v>
      </c>
      <c r="D528" s="34"/>
      <c r="E528" s="34"/>
      <c r="F528" s="43">
        <v>0</v>
      </c>
      <c r="G528" s="45"/>
    </row>
    <row r="529" spans="1:7" ht="19.5">
      <c r="A529" s="35"/>
      <c r="B529" s="97"/>
      <c r="C529" s="34" t="s">
        <v>49</v>
      </c>
      <c r="D529" s="34"/>
      <c r="E529" s="34"/>
      <c r="F529" s="43">
        <v>-27272</v>
      </c>
      <c r="G529" s="45"/>
    </row>
    <row r="530" spans="1:7" ht="19.5">
      <c r="A530" s="35"/>
      <c r="B530" s="97"/>
      <c r="C530" s="34" t="s">
        <v>50</v>
      </c>
      <c r="D530" s="34"/>
      <c r="E530" s="34"/>
      <c r="F530" s="43">
        <v>-2072</v>
      </c>
      <c r="G530" s="45"/>
    </row>
    <row r="531" spans="1:7" ht="19.5">
      <c r="A531" s="35"/>
      <c r="B531" s="97"/>
      <c r="C531" s="34" t="s">
        <v>51</v>
      </c>
      <c r="D531" s="34"/>
      <c r="E531" s="34"/>
      <c r="F531" s="43">
        <v>0</v>
      </c>
      <c r="G531" s="45"/>
    </row>
    <row r="532" spans="1:7" ht="19.5">
      <c r="A532" s="35"/>
      <c r="B532" s="97"/>
      <c r="C532" s="48" t="s">
        <v>52</v>
      </c>
      <c r="D532" s="49"/>
      <c r="E532" s="49"/>
      <c r="F532" s="50">
        <v>-3618</v>
      </c>
      <c r="G532" s="45"/>
    </row>
    <row r="533" spans="1:7" ht="19.5">
      <c r="A533" s="35"/>
      <c r="B533" s="97"/>
      <c r="C533" s="48" t="s">
        <v>53</v>
      </c>
      <c r="D533" s="49"/>
      <c r="E533" s="49"/>
      <c r="F533" s="50">
        <v>-10000</v>
      </c>
      <c r="G533" s="45"/>
    </row>
    <row r="534" spans="1:7" ht="19.5">
      <c r="A534" s="35"/>
      <c r="B534" s="97"/>
      <c r="C534" s="48" t="s">
        <v>54</v>
      </c>
      <c r="D534" s="49"/>
      <c r="E534" s="49"/>
      <c r="F534" s="50">
        <v>-10500</v>
      </c>
      <c r="G534" s="45"/>
    </row>
    <row r="535" spans="1:7" ht="19.5">
      <c r="A535" s="35"/>
      <c r="B535" s="97"/>
      <c r="C535" s="48" t="s">
        <v>55</v>
      </c>
      <c r="D535" s="49"/>
      <c r="E535" s="49"/>
      <c r="F535" s="50">
        <v>0</v>
      </c>
      <c r="G535" s="45"/>
    </row>
    <row r="536" spans="1:7" ht="19.5">
      <c r="A536" s="35"/>
      <c r="B536" s="97"/>
      <c r="C536" s="34" t="s">
        <v>56</v>
      </c>
      <c r="D536" s="34"/>
      <c r="E536" s="34"/>
      <c r="F536" s="44">
        <f>-1425-10971-1600-900</f>
        <v>-14896</v>
      </c>
      <c r="G536" s="45"/>
    </row>
    <row r="537" spans="1:7" ht="20.25">
      <c r="A537" s="35"/>
      <c r="B537" s="97"/>
      <c r="C537" s="34"/>
      <c r="D537" s="34"/>
      <c r="E537" s="34"/>
      <c r="F537" s="46">
        <f>SUM(F525:F536)</f>
        <v>-98308</v>
      </c>
      <c r="G537" s="51"/>
    </row>
    <row r="538" spans="1:7" ht="21.75">
      <c r="A538" s="35"/>
      <c r="B538" s="34" t="s">
        <v>57</v>
      </c>
      <c r="C538" s="34"/>
      <c r="D538" s="34"/>
      <c r="E538" s="34"/>
      <c r="F538" s="41"/>
      <c r="G538" s="51"/>
    </row>
    <row r="539" spans="1:7" ht="20.25">
      <c r="A539" s="35"/>
      <c r="B539" s="33"/>
      <c r="C539" s="34" t="s">
        <v>58</v>
      </c>
      <c r="D539" s="34"/>
      <c r="E539" s="34"/>
      <c r="F539" s="43">
        <v>-36585</v>
      </c>
      <c r="G539" s="51"/>
    </row>
    <row r="540" spans="1:7" ht="20.25">
      <c r="A540" s="35"/>
      <c r="B540" s="33"/>
      <c r="C540" s="34" t="s">
        <v>94</v>
      </c>
      <c r="D540" s="34"/>
      <c r="E540" s="34"/>
      <c r="F540" s="43">
        <v>0</v>
      </c>
      <c r="G540" s="51"/>
    </row>
    <row r="541" spans="1:7" ht="19.5">
      <c r="A541" s="29"/>
      <c r="B541" s="38" t="s">
        <v>60</v>
      </c>
      <c r="C541" s="34"/>
      <c r="D541" s="34"/>
      <c r="E541" s="34"/>
      <c r="F541" s="46">
        <f>F523+F537+F539+F540</f>
        <v>-199893</v>
      </c>
      <c r="G541" s="45"/>
    </row>
    <row r="542" spans="1:7" ht="19.5">
      <c r="A542" s="29"/>
      <c r="B542" s="30"/>
      <c r="C542" s="4"/>
      <c r="D542" s="34"/>
      <c r="E542" s="34"/>
      <c r="F542" s="52"/>
      <c r="G542" s="45"/>
    </row>
    <row r="543" spans="1:7" ht="20.25" thickBot="1">
      <c r="A543" s="53"/>
      <c r="B543" s="34" t="s">
        <v>61</v>
      </c>
      <c r="C543" s="33"/>
      <c r="D543" s="33"/>
      <c r="E543" s="33"/>
      <c r="F543" s="54">
        <f>F519+F541</f>
        <v>64188</v>
      </c>
      <c r="G543" s="55"/>
    </row>
    <row r="544" spans="1:7" ht="17.25" thickTop="1">
      <c r="A544" s="42"/>
      <c r="B544" s="53"/>
      <c r="C544" s="32"/>
      <c r="D544" s="32"/>
      <c r="E544" s="32"/>
      <c r="F544" s="56"/>
      <c r="G544" s="55"/>
    </row>
    <row r="545" spans="1:7" ht="18">
      <c r="A545" s="57"/>
      <c r="B545" s="32"/>
      <c r="C545" s="32"/>
      <c r="D545" s="32"/>
      <c r="E545" s="32"/>
      <c r="F545" s="58"/>
      <c r="G545" s="51"/>
    </row>
    <row r="546" spans="1:7" ht="19.5">
      <c r="A546" s="153" t="s">
        <v>62</v>
      </c>
      <c r="B546" s="154"/>
      <c r="C546" s="154"/>
      <c r="D546" s="154"/>
      <c r="E546" s="154"/>
      <c r="F546" s="154"/>
      <c r="G546" s="154"/>
    </row>
    <row r="547" spans="1:7" ht="19.5">
      <c r="A547" s="104"/>
      <c r="B547" s="105"/>
      <c r="C547" s="105"/>
      <c r="D547" s="105"/>
      <c r="E547" s="105"/>
      <c r="F547" s="105"/>
      <c r="G547" s="105"/>
    </row>
    <row r="548" spans="1:7" ht="19.5">
      <c r="A548" s="104"/>
      <c r="B548" s="105"/>
      <c r="C548" s="105"/>
      <c r="D548" s="105"/>
      <c r="E548" s="105"/>
      <c r="F548" s="105"/>
      <c r="G548" s="105"/>
    </row>
    <row r="549" spans="1:7" ht="30">
      <c r="A549" s="149" t="s">
        <v>32</v>
      </c>
      <c r="B549" s="149"/>
      <c r="C549" s="149"/>
      <c r="D549" s="149"/>
      <c r="E549" s="149"/>
      <c r="F549" s="149"/>
      <c r="G549" s="149"/>
    </row>
    <row r="550" spans="1:7" ht="25.5">
      <c r="A550" s="150" t="s">
        <v>33</v>
      </c>
      <c r="B550" s="150"/>
      <c r="C550" s="150"/>
      <c r="D550" s="150"/>
      <c r="E550" s="150"/>
      <c r="F550" s="150"/>
      <c r="G550" s="150"/>
    </row>
    <row r="551" spans="1:7" ht="25.5">
      <c r="A551" s="27"/>
      <c r="B551" s="17"/>
      <c r="C551" s="151" t="s">
        <v>104</v>
      </c>
      <c r="D551" s="151"/>
      <c r="E551" s="151"/>
      <c r="F551" s="151"/>
      <c r="G551" s="17"/>
    </row>
    <row r="552" spans="1:7">
      <c r="A552" s="28"/>
      <c r="B552" s="28"/>
      <c r="C552" s="28"/>
      <c r="D552" s="28"/>
      <c r="E552" s="28"/>
      <c r="F552" s="28"/>
      <c r="G552" s="28"/>
    </row>
    <row r="553" spans="1:7" ht="18.75">
      <c r="A553" s="29"/>
      <c r="B553" s="152" t="s">
        <v>34</v>
      </c>
      <c r="C553" s="152"/>
      <c r="D553" s="30"/>
      <c r="E553" s="30"/>
      <c r="F553" s="103" t="s">
        <v>35</v>
      </c>
      <c r="G553" s="28"/>
    </row>
    <row r="554" spans="1:7" ht="19.5">
      <c r="A554" s="32"/>
      <c r="B554" s="34" t="s">
        <v>36</v>
      </c>
      <c r="C554" s="33"/>
      <c r="D554" s="33"/>
      <c r="E554" s="33"/>
      <c r="F554" s="33"/>
      <c r="G554" s="28"/>
    </row>
    <row r="555" spans="1:7" ht="19.5">
      <c r="A555" s="35"/>
      <c r="B555" s="104"/>
      <c r="C555" s="34" t="s">
        <v>37</v>
      </c>
      <c r="D555" s="34"/>
      <c r="E555" s="34"/>
      <c r="F555" s="37">
        <f>2259600-59600</f>
        <v>2200000</v>
      </c>
      <c r="G555" s="28"/>
    </row>
    <row r="556" spans="1:7" ht="19.5">
      <c r="A556" s="35"/>
      <c r="B556" s="104"/>
      <c r="C556" s="34" t="s">
        <v>38</v>
      </c>
      <c r="D556" s="34"/>
      <c r="E556" s="34"/>
      <c r="F556" s="37">
        <f>1240800-1173300</f>
        <v>67500</v>
      </c>
      <c r="G556" s="28"/>
    </row>
    <row r="557" spans="1:7" ht="19.5">
      <c r="A557" s="35"/>
      <c r="B557" s="104"/>
      <c r="C557" s="34" t="s">
        <v>39</v>
      </c>
      <c r="D557" s="34"/>
      <c r="E557" s="34"/>
      <c r="F557" s="37">
        <f>787525-303600</f>
        <v>483925</v>
      </c>
      <c r="G557" s="28"/>
    </row>
    <row r="558" spans="1:7" ht="19.5">
      <c r="A558" s="35"/>
      <c r="B558" s="104"/>
      <c r="C558" s="34" t="s">
        <v>40</v>
      </c>
      <c r="D558" s="34"/>
      <c r="E558" s="34"/>
      <c r="F558" s="37">
        <v>2375</v>
      </c>
      <c r="G558" s="28"/>
    </row>
    <row r="559" spans="1:7" ht="19.5">
      <c r="A559" s="35"/>
      <c r="B559" s="38" t="s">
        <v>41</v>
      </c>
      <c r="C559" s="34"/>
      <c r="D559" s="34"/>
      <c r="E559" s="34"/>
      <c r="F559" s="39">
        <f>SUM(F555:F558)</f>
        <v>2753800</v>
      </c>
      <c r="G559" s="40"/>
    </row>
    <row r="560" spans="1:7" ht="21.75">
      <c r="A560" s="35"/>
      <c r="B560" s="34" t="s">
        <v>42</v>
      </c>
      <c r="C560" s="34"/>
      <c r="D560" s="34"/>
      <c r="E560" s="34"/>
      <c r="F560" s="41"/>
      <c r="G560" s="42"/>
    </row>
    <row r="561" spans="1:7" ht="19.5">
      <c r="A561" s="35"/>
      <c r="B561" s="104"/>
      <c r="C561" s="34" t="s">
        <v>43</v>
      </c>
      <c r="D561" s="34"/>
      <c r="E561" s="34"/>
      <c r="F561" s="43">
        <f>-570000+120000</f>
        <v>-450000</v>
      </c>
      <c r="G561" s="42"/>
    </row>
    <row r="562" spans="1:7" ht="19.5">
      <c r="A562" s="35"/>
      <c r="B562" s="104"/>
      <c r="C562" s="34"/>
      <c r="D562" s="34"/>
      <c r="E562" s="34"/>
      <c r="F562" s="44">
        <v>0</v>
      </c>
      <c r="G562" s="45"/>
    </row>
    <row r="563" spans="1:7" ht="19.5">
      <c r="A563" s="32"/>
      <c r="B563" s="33"/>
      <c r="C563" s="34"/>
      <c r="D563" s="34"/>
      <c r="E563" s="34"/>
      <c r="F563" s="46">
        <f>SUM(F561:F562)</f>
        <v>-450000</v>
      </c>
      <c r="G563" s="45"/>
    </row>
    <row r="564" spans="1:7" ht="19.5">
      <c r="A564" s="35"/>
      <c r="B564" s="34" t="s">
        <v>44</v>
      </c>
      <c r="C564" s="34"/>
      <c r="D564" s="34"/>
      <c r="E564" s="34"/>
      <c r="F564" s="47"/>
      <c r="G564" s="45"/>
    </row>
    <row r="565" spans="1:7" ht="19.5">
      <c r="A565" s="35"/>
      <c r="B565" s="34"/>
      <c r="C565" s="34" t="s">
        <v>45</v>
      </c>
      <c r="D565" s="34"/>
      <c r="E565" s="34"/>
      <c r="F565" s="43">
        <v>0</v>
      </c>
      <c r="G565" s="45"/>
    </row>
    <row r="566" spans="1:7" ht="19.5">
      <c r="A566" s="35"/>
      <c r="B566" s="34"/>
      <c r="C566" s="34" t="s">
        <v>46</v>
      </c>
      <c r="D566" s="34"/>
      <c r="E566" s="34"/>
      <c r="F566" s="43">
        <v>-5980</v>
      </c>
      <c r="G566" s="45"/>
    </row>
    <row r="567" spans="1:7" ht="19.5">
      <c r="A567" s="35"/>
      <c r="B567" s="104"/>
      <c r="C567" s="34" t="s">
        <v>47</v>
      </c>
      <c r="D567" s="34"/>
      <c r="E567" s="34"/>
      <c r="F567" s="43">
        <f>-56728+7803</f>
        <v>-48925</v>
      </c>
      <c r="G567" s="45"/>
    </row>
    <row r="568" spans="1:7" ht="19.5">
      <c r="A568" s="35"/>
      <c r="B568" s="104"/>
      <c r="C568" s="34" t="s">
        <v>48</v>
      </c>
      <c r="D568" s="34"/>
      <c r="E568" s="34"/>
      <c r="F568" s="43">
        <f>-24566+16606</f>
        <v>-7960</v>
      </c>
      <c r="G568" s="45"/>
    </row>
    <row r="569" spans="1:7" ht="19.5">
      <c r="A569" s="35"/>
      <c r="B569" s="104"/>
      <c r="C569" s="34" t="s">
        <v>49</v>
      </c>
      <c r="D569" s="34"/>
      <c r="E569" s="34"/>
      <c r="F569" s="43">
        <f>-121697+10151</f>
        <v>-111546</v>
      </c>
      <c r="G569" s="45"/>
    </row>
    <row r="570" spans="1:7" ht="19.5">
      <c r="A570" s="35"/>
      <c r="B570" s="104"/>
      <c r="C570" s="34" t="s">
        <v>50</v>
      </c>
      <c r="D570" s="34"/>
      <c r="E570" s="34"/>
      <c r="F570" s="43">
        <f>-12432+2072</f>
        <v>-10360</v>
      </c>
      <c r="G570" s="45"/>
    </row>
    <row r="571" spans="1:7" ht="19.5">
      <c r="A571" s="35"/>
      <c r="B571" s="104"/>
      <c r="C571" s="34" t="s">
        <v>51</v>
      </c>
      <c r="D571" s="34"/>
      <c r="E571" s="34"/>
      <c r="F571" s="43">
        <v>-10579</v>
      </c>
      <c r="G571" s="45"/>
    </row>
    <row r="572" spans="1:7" ht="19.5">
      <c r="A572" s="35"/>
      <c r="B572" s="104"/>
      <c r="C572" s="48" t="s">
        <v>52</v>
      </c>
      <c r="D572" s="49"/>
      <c r="E572" s="49"/>
      <c r="F572" s="43">
        <f>-14472+1206</f>
        <v>-13266</v>
      </c>
      <c r="G572" s="45"/>
    </row>
    <row r="573" spans="1:7" ht="19.5">
      <c r="A573" s="35"/>
      <c r="B573" s="104"/>
      <c r="C573" s="48" t="s">
        <v>53</v>
      </c>
      <c r="D573" s="49"/>
      <c r="E573" s="49"/>
      <c r="F573" s="50">
        <f>-330930+19930</f>
        <v>-311000</v>
      </c>
      <c r="G573" s="45"/>
    </row>
    <row r="574" spans="1:7" ht="19.5">
      <c r="A574" s="35"/>
      <c r="B574" s="104"/>
      <c r="C574" s="48" t="s">
        <v>54</v>
      </c>
      <c r="D574" s="49"/>
      <c r="E574" s="49"/>
      <c r="F574" s="50">
        <f>-149337+103877</f>
        <v>-45460</v>
      </c>
      <c r="G574" s="45"/>
    </row>
    <row r="575" spans="1:7" ht="19.5">
      <c r="A575" s="35"/>
      <c r="B575" s="104"/>
      <c r="C575" s="48" t="s">
        <v>103</v>
      </c>
      <c r="D575" s="49"/>
      <c r="E575" s="49"/>
      <c r="F575" s="50">
        <v>-540000</v>
      </c>
      <c r="G575" s="45"/>
    </row>
    <row r="576" spans="1:7" ht="19.5">
      <c r="A576" s="35"/>
      <c r="B576" s="104"/>
      <c r="C576" s="34" t="s">
        <v>56</v>
      </c>
      <c r="D576" s="34"/>
      <c r="E576" s="34"/>
      <c r="F576" s="44">
        <f>-218399+64470</f>
        <v>-153929</v>
      </c>
      <c r="G576" s="45"/>
    </row>
    <row r="577" spans="1:7" ht="20.25">
      <c r="A577" s="35"/>
      <c r="B577" s="104"/>
      <c r="C577" s="34"/>
      <c r="D577" s="34"/>
      <c r="E577" s="34"/>
      <c r="F577" s="46">
        <f>SUM(F565:F576)</f>
        <v>-1259005</v>
      </c>
      <c r="G577" s="51"/>
    </row>
    <row r="578" spans="1:7" ht="21.75">
      <c r="A578" s="35"/>
      <c r="B578" s="34" t="s">
        <v>57</v>
      </c>
      <c r="C578" s="34"/>
      <c r="D578" s="34"/>
      <c r="E578" s="34"/>
      <c r="F578" s="41"/>
      <c r="G578" s="51"/>
    </row>
    <row r="579" spans="1:7" ht="20.25">
      <c r="A579" s="35"/>
      <c r="B579" s="33"/>
      <c r="C579" s="34" t="s">
        <v>58</v>
      </c>
      <c r="D579" s="34"/>
      <c r="E579" s="34"/>
      <c r="F579" s="43">
        <f>-1133617+291254+23608</f>
        <v>-818755</v>
      </c>
      <c r="G579" s="51"/>
    </row>
    <row r="580" spans="1:7" ht="20.25">
      <c r="A580" s="35"/>
      <c r="B580" s="33"/>
      <c r="C580" s="34" t="s">
        <v>98</v>
      </c>
      <c r="D580" s="34"/>
      <c r="E580" s="34"/>
      <c r="F580" s="43">
        <v>-53466</v>
      </c>
      <c r="G580" s="51"/>
    </row>
    <row r="581" spans="1:7" ht="19.5">
      <c r="A581" s="29"/>
      <c r="B581" s="38" t="s">
        <v>60</v>
      </c>
      <c r="C581" s="34"/>
      <c r="D581" s="34"/>
      <c r="E581" s="34"/>
      <c r="F581" s="46">
        <f>F563+F577+F579+F580</f>
        <v>-2581226</v>
      </c>
      <c r="G581" s="45"/>
    </row>
    <row r="582" spans="1:7" ht="19.5">
      <c r="A582" s="29"/>
      <c r="B582" s="30"/>
      <c r="C582" s="4"/>
      <c r="D582" s="34"/>
      <c r="E582" s="34"/>
      <c r="F582" s="52"/>
      <c r="G582" s="45"/>
    </row>
    <row r="583" spans="1:7" ht="20.25" thickBot="1">
      <c r="A583" s="53"/>
      <c r="B583" s="34" t="s">
        <v>61</v>
      </c>
      <c r="C583" s="33"/>
      <c r="D583" s="33"/>
      <c r="E583" s="33"/>
      <c r="F583" s="54">
        <f>F559+F581</f>
        <v>172574</v>
      </c>
      <c r="G583" s="55"/>
    </row>
    <row r="584" spans="1:7" ht="17.25" thickTop="1">
      <c r="A584" s="42"/>
      <c r="B584" s="53"/>
      <c r="C584" s="32"/>
      <c r="D584" s="32"/>
      <c r="E584" s="32"/>
      <c r="F584" s="56"/>
      <c r="G584" s="55"/>
    </row>
    <row r="585" spans="1:7" ht="18">
      <c r="A585" s="57"/>
      <c r="B585" s="32"/>
      <c r="C585" s="32"/>
      <c r="D585" s="32"/>
      <c r="E585" s="32"/>
      <c r="F585" s="58"/>
      <c r="G585" s="51"/>
    </row>
    <row r="586" spans="1:7" ht="19.5">
      <c r="A586" s="153" t="s">
        <v>62</v>
      </c>
      <c r="B586" s="154"/>
      <c r="C586" s="154"/>
      <c r="D586" s="154"/>
      <c r="E586" s="154"/>
      <c r="F586" s="154"/>
      <c r="G586" s="154"/>
    </row>
    <row r="587" spans="1:7" ht="19.5">
      <c r="A587" s="104"/>
      <c r="B587" s="105"/>
      <c r="C587" s="105"/>
      <c r="D587" s="105"/>
      <c r="E587" s="105"/>
      <c r="F587" s="105"/>
      <c r="G587" s="105"/>
    </row>
    <row r="588" spans="1:7" ht="19.5">
      <c r="A588" s="104"/>
      <c r="B588" s="105"/>
      <c r="C588" s="105"/>
      <c r="D588" s="105"/>
      <c r="E588" s="105"/>
      <c r="F588" s="105"/>
      <c r="G588" s="105"/>
    </row>
    <row r="589" spans="1:7" ht="19.5">
      <c r="A589" s="104"/>
      <c r="B589" s="105"/>
      <c r="C589" s="105"/>
      <c r="D589" s="105"/>
      <c r="E589" s="105"/>
      <c r="F589" s="105"/>
      <c r="G589" s="105"/>
    </row>
    <row r="590" spans="1:7" ht="19.5">
      <c r="A590" s="104"/>
      <c r="B590" s="105"/>
      <c r="C590" s="105"/>
      <c r="D590" s="105"/>
      <c r="E590" s="105"/>
      <c r="F590" s="105"/>
      <c r="G590" s="105"/>
    </row>
    <row r="591" spans="1:7" ht="19.5">
      <c r="A591" s="104"/>
      <c r="B591" s="105"/>
      <c r="C591" s="105"/>
      <c r="D591" s="105"/>
      <c r="E591" s="105"/>
      <c r="F591" s="105"/>
      <c r="G591" s="105"/>
    </row>
    <row r="592" spans="1:7" ht="19.5">
      <c r="A592" s="104"/>
      <c r="B592" s="105"/>
      <c r="C592" s="105"/>
      <c r="D592" s="105"/>
      <c r="E592" s="105"/>
      <c r="F592" s="105"/>
      <c r="G592" s="105"/>
    </row>
    <row r="594" spans="1:7" ht="30">
      <c r="A594" s="149" t="s">
        <v>32</v>
      </c>
      <c r="B594" s="149"/>
      <c r="C594" s="149"/>
      <c r="D594" s="149"/>
      <c r="E594" s="149"/>
      <c r="F594" s="149"/>
      <c r="G594" s="149"/>
    </row>
    <row r="595" spans="1:7" ht="25.5">
      <c r="A595" s="150" t="s">
        <v>33</v>
      </c>
      <c r="B595" s="150"/>
      <c r="C595" s="150"/>
      <c r="D595" s="150"/>
      <c r="E595" s="150"/>
      <c r="F595" s="150"/>
      <c r="G595" s="150"/>
    </row>
    <row r="596" spans="1:7" ht="25.5">
      <c r="A596" s="27"/>
      <c r="B596" s="17"/>
      <c r="C596" s="151" t="s">
        <v>97</v>
      </c>
      <c r="D596" s="151"/>
      <c r="E596" s="151"/>
      <c r="F596" s="151"/>
      <c r="G596" s="17"/>
    </row>
    <row r="597" spans="1:7">
      <c r="A597" s="28"/>
      <c r="B597" s="28"/>
      <c r="C597" s="28"/>
      <c r="D597" s="28"/>
      <c r="E597" s="28"/>
      <c r="F597" s="28"/>
      <c r="G597" s="28"/>
    </row>
    <row r="598" spans="1:7" ht="18.75">
      <c r="A598" s="29"/>
      <c r="B598" s="152" t="s">
        <v>34</v>
      </c>
      <c r="C598" s="152"/>
      <c r="D598" s="30"/>
      <c r="E598" s="30"/>
      <c r="F598" s="98" t="s">
        <v>35</v>
      </c>
      <c r="G598" s="28"/>
    </row>
    <row r="599" spans="1:7" ht="19.5">
      <c r="A599" s="32"/>
      <c r="B599" s="34" t="s">
        <v>36</v>
      </c>
      <c r="C599" s="33"/>
      <c r="D599" s="33"/>
      <c r="E599" s="33"/>
      <c r="F599" s="33"/>
      <c r="G599" s="28"/>
    </row>
    <row r="600" spans="1:7" ht="19.5">
      <c r="A600" s="35"/>
      <c r="B600" s="99"/>
      <c r="C600" s="34" t="s">
        <v>37</v>
      </c>
      <c r="D600" s="34"/>
      <c r="E600" s="34"/>
      <c r="F600" s="37">
        <f>954700+663600+6000+50000+600+3000+500000+81700</f>
        <v>2259600</v>
      </c>
      <c r="G600" s="28"/>
    </row>
    <row r="601" spans="1:7" ht="19.5">
      <c r="A601" s="35"/>
      <c r="B601" s="99"/>
      <c r="C601" s="34" t="s">
        <v>38</v>
      </c>
      <c r="D601" s="34"/>
      <c r="E601" s="34"/>
      <c r="F601" s="37">
        <f>1191000+49800</f>
        <v>1240800</v>
      </c>
      <c r="G601" s="28"/>
    </row>
    <row r="602" spans="1:7" ht="19.5">
      <c r="A602" s="35"/>
      <c r="B602" s="99"/>
      <c r="C602" s="34" t="s">
        <v>39</v>
      </c>
      <c r="D602" s="34"/>
      <c r="E602" s="34"/>
      <c r="F602" s="37">
        <f>10700+213900+64400+14600+40100+12600+7300+208365+9100+11400+4750+21250+37900+117860+13300</f>
        <v>787525</v>
      </c>
      <c r="G602" s="28"/>
    </row>
    <row r="603" spans="1:7" ht="19.5">
      <c r="A603" s="35"/>
      <c r="B603" s="99"/>
      <c r="C603" s="34" t="s">
        <v>40</v>
      </c>
      <c r="D603" s="34"/>
      <c r="E603" s="34"/>
      <c r="F603" s="37">
        <v>2375</v>
      </c>
      <c r="G603" s="28"/>
    </row>
    <row r="604" spans="1:7" ht="19.5">
      <c r="A604" s="35"/>
      <c r="B604" s="38" t="s">
        <v>41</v>
      </c>
      <c r="C604" s="34"/>
      <c r="D604" s="34"/>
      <c r="E604" s="34"/>
      <c r="F604" s="39">
        <f>SUM(F600:F603)</f>
        <v>4290300</v>
      </c>
      <c r="G604" s="40"/>
    </row>
    <row r="605" spans="1:7" ht="21.75">
      <c r="A605" s="35"/>
      <c r="B605" s="34" t="s">
        <v>42</v>
      </c>
      <c r="C605" s="34"/>
      <c r="D605" s="34"/>
      <c r="E605" s="34"/>
      <c r="F605" s="41"/>
      <c r="G605" s="42"/>
    </row>
    <row r="606" spans="1:7" ht="19.5">
      <c r="A606" s="35"/>
      <c r="B606" s="99"/>
      <c r="C606" s="34" t="s">
        <v>43</v>
      </c>
      <c r="D606" s="34"/>
      <c r="E606" s="34"/>
      <c r="F606" s="43">
        <v>-570000</v>
      </c>
      <c r="G606" s="42"/>
    </row>
    <row r="607" spans="1:7" ht="19.5">
      <c r="A607" s="35"/>
      <c r="B607" s="99"/>
      <c r="C607" s="34"/>
      <c r="D607" s="34"/>
      <c r="E607" s="34"/>
      <c r="F607" s="44">
        <v>0</v>
      </c>
      <c r="G607" s="45"/>
    </row>
    <row r="608" spans="1:7" ht="19.5">
      <c r="A608" s="32"/>
      <c r="B608" s="33"/>
      <c r="C608" s="34"/>
      <c r="D608" s="34"/>
      <c r="E608" s="34"/>
      <c r="F608" s="46">
        <f>SUM(F606:F607)</f>
        <v>-570000</v>
      </c>
      <c r="G608" s="45"/>
    </row>
    <row r="609" spans="1:7" ht="19.5">
      <c r="A609" s="35"/>
      <c r="B609" s="34" t="s">
        <v>44</v>
      </c>
      <c r="C609" s="34"/>
      <c r="D609" s="34"/>
      <c r="E609" s="34"/>
      <c r="F609" s="47"/>
      <c r="G609" s="45"/>
    </row>
    <row r="610" spans="1:7" ht="19.5">
      <c r="A610" s="35"/>
      <c r="B610" s="34"/>
      <c r="C610" s="34" t="s">
        <v>45</v>
      </c>
      <c r="D610" s="34"/>
      <c r="E610" s="34"/>
      <c r="F610" s="43">
        <v>-4800</v>
      </c>
      <c r="G610" s="45"/>
    </row>
    <row r="611" spans="1:7" ht="19.5">
      <c r="A611" s="35"/>
      <c r="B611" s="34"/>
      <c r="C611" s="34" t="s">
        <v>46</v>
      </c>
      <c r="D611" s="34"/>
      <c r="E611" s="34"/>
      <c r="F611" s="43">
        <v>-5980</v>
      </c>
      <c r="G611" s="45"/>
    </row>
    <row r="612" spans="1:7" ht="19.5">
      <c r="A612" s="35"/>
      <c r="B612" s="99"/>
      <c r="C612" s="34" t="s">
        <v>47</v>
      </c>
      <c r="D612" s="34"/>
      <c r="E612" s="34"/>
      <c r="F612" s="43">
        <v>-56728</v>
      </c>
      <c r="G612" s="45"/>
    </row>
    <row r="613" spans="1:7" ht="19.5">
      <c r="A613" s="35"/>
      <c r="B613" s="99"/>
      <c r="C613" s="34" t="s">
        <v>48</v>
      </c>
      <c r="D613" s="34"/>
      <c r="E613" s="34"/>
      <c r="F613" s="43">
        <v>-24566</v>
      </c>
      <c r="G613" s="45"/>
    </row>
    <row r="614" spans="1:7" ht="19.5">
      <c r="A614" s="35"/>
      <c r="B614" s="99"/>
      <c r="C614" s="34" t="s">
        <v>49</v>
      </c>
      <c r="D614" s="34"/>
      <c r="E614" s="34"/>
      <c r="F614" s="43">
        <v>-121697</v>
      </c>
      <c r="G614" s="45"/>
    </row>
    <row r="615" spans="1:7" ht="19.5">
      <c r="A615" s="35"/>
      <c r="B615" s="99"/>
      <c r="C615" s="34" t="s">
        <v>50</v>
      </c>
      <c r="D615" s="34"/>
      <c r="E615" s="34"/>
      <c r="F615" s="43">
        <v>-12432</v>
      </c>
      <c r="G615" s="45"/>
    </row>
    <row r="616" spans="1:7" ht="19.5">
      <c r="A616" s="35"/>
      <c r="B616" s="99"/>
      <c r="C616" s="34" t="s">
        <v>51</v>
      </c>
      <c r="D616" s="34"/>
      <c r="E616" s="34"/>
      <c r="F616" s="43">
        <v>-10579</v>
      </c>
      <c r="G616" s="45"/>
    </row>
    <row r="617" spans="1:7" ht="19.5">
      <c r="A617" s="35"/>
      <c r="B617" s="99"/>
      <c r="C617" s="48" t="s">
        <v>52</v>
      </c>
      <c r="D617" s="49"/>
      <c r="E617" s="49"/>
      <c r="F617" s="50">
        <v>-14472</v>
      </c>
      <c r="G617" s="45"/>
    </row>
    <row r="618" spans="1:7" ht="19.5">
      <c r="A618" s="35"/>
      <c r="B618" s="99"/>
      <c r="C618" s="48" t="s">
        <v>53</v>
      </c>
      <c r="D618" s="49"/>
      <c r="E618" s="49"/>
      <c r="F618" s="50">
        <v>-330930</v>
      </c>
      <c r="G618" s="45"/>
    </row>
    <row r="619" spans="1:7" ht="19.5">
      <c r="A619" s="35"/>
      <c r="B619" s="99"/>
      <c r="C619" s="48" t="s">
        <v>54</v>
      </c>
      <c r="D619" s="49"/>
      <c r="E619" s="49"/>
      <c r="F619" s="50">
        <v>-149337</v>
      </c>
      <c r="G619" s="45"/>
    </row>
    <row r="620" spans="1:7" ht="19.5">
      <c r="A620" s="35"/>
      <c r="B620" s="99"/>
      <c r="C620" s="48" t="s">
        <v>102</v>
      </c>
      <c r="D620" s="49"/>
      <c r="E620" s="49"/>
      <c r="F620" s="50">
        <v>-540000</v>
      </c>
      <c r="G620" s="45"/>
    </row>
    <row r="621" spans="1:7" ht="19.5">
      <c r="A621" s="35"/>
      <c r="B621" s="99"/>
      <c r="C621" s="34" t="s">
        <v>56</v>
      </c>
      <c r="D621" s="34"/>
      <c r="E621" s="34"/>
      <c r="F621" s="44">
        <f>-2302-124748-87349-4000</f>
        <v>-218399</v>
      </c>
      <c r="G621" s="45"/>
    </row>
    <row r="622" spans="1:7" ht="20.25">
      <c r="A622" s="35"/>
      <c r="B622" s="99"/>
      <c r="C622" s="34"/>
      <c r="D622" s="34"/>
      <c r="E622" s="34"/>
      <c r="F622" s="46">
        <f>SUM(F610:F621)</f>
        <v>-1489920</v>
      </c>
      <c r="G622" s="51"/>
    </row>
    <row r="623" spans="1:7" ht="21.75">
      <c r="A623" s="35"/>
      <c r="B623" s="34" t="s">
        <v>57</v>
      </c>
      <c r="C623" s="34"/>
      <c r="D623" s="34"/>
      <c r="E623" s="34"/>
      <c r="F623" s="41"/>
      <c r="G623" s="51"/>
    </row>
    <row r="624" spans="1:7" ht="20.25">
      <c r="A624" s="35"/>
      <c r="B624" s="33"/>
      <c r="C624" s="34" t="s">
        <v>58</v>
      </c>
      <c r="D624" s="34"/>
      <c r="E624" s="34"/>
      <c r="F624" s="43">
        <v>-1133617</v>
      </c>
      <c r="G624" s="51"/>
    </row>
    <row r="625" spans="1:7" ht="20.25">
      <c r="A625" s="35"/>
      <c r="B625" s="33"/>
      <c r="C625" s="34" t="s">
        <v>98</v>
      </c>
      <c r="D625" s="34"/>
      <c r="E625" s="34"/>
      <c r="F625" s="43">
        <v>-53466</v>
      </c>
      <c r="G625" s="51"/>
    </row>
    <row r="626" spans="1:7" ht="19.5">
      <c r="A626" s="29"/>
      <c r="B626" s="38" t="s">
        <v>60</v>
      </c>
      <c r="C626" s="34"/>
      <c r="D626" s="34"/>
      <c r="E626" s="34"/>
      <c r="F626" s="46">
        <f>F608+F622+F624+F625</f>
        <v>-3247003</v>
      </c>
      <c r="G626" s="45"/>
    </row>
    <row r="627" spans="1:7" ht="19.5">
      <c r="A627" s="29"/>
      <c r="B627" s="30"/>
      <c r="C627" s="4"/>
      <c r="D627" s="34"/>
      <c r="E627" s="34"/>
      <c r="F627" s="52"/>
      <c r="G627" s="45"/>
    </row>
    <row r="628" spans="1:7" ht="20.25" thickBot="1">
      <c r="A628" s="53"/>
      <c r="B628" s="34" t="s">
        <v>61</v>
      </c>
      <c r="C628" s="33"/>
      <c r="D628" s="33"/>
      <c r="E628" s="33"/>
      <c r="F628" s="54">
        <f>F604+F626</f>
        <v>1043297</v>
      </c>
      <c r="G628" s="55"/>
    </row>
    <row r="629" spans="1:7" ht="17.25" thickTop="1">
      <c r="A629" s="42"/>
      <c r="B629" s="53"/>
      <c r="C629" s="32"/>
      <c r="D629" s="32"/>
      <c r="E629" s="32"/>
      <c r="F629" s="56"/>
      <c r="G629" s="55"/>
    </row>
    <row r="630" spans="1:7" ht="18">
      <c r="A630" s="57"/>
      <c r="B630" s="32"/>
      <c r="C630" s="32"/>
      <c r="D630" s="32"/>
      <c r="E630" s="32"/>
      <c r="F630" s="58"/>
      <c r="G630" s="51"/>
    </row>
    <row r="631" spans="1:7" ht="19.5">
      <c r="A631" s="153" t="s">
        <v>62</v>
      </c>
      <c r="B631" s="154"/>
      <c r="C631" s="154"/>
      <c r="D631" s="154"/>
      <c r="E631" s="154"/>
      <c r="F631" s="154"/>
      <c r="G631" s="154"/>
    </row>
  </sheetData>
  <mergeCells count="80">
    <mergeCell ref="A549:G549"/>
    <mergeCell ref="A550:G550"/>
    <mergeCell ref="C551:F551"/>
    <mergeCell ref="B553:C553"/>
    <mergeCell ref="A586:G586"/>
    <mergeCell ref="A509:G509"/>
    <mergeCell ref="A510:G510"/>
    <mergeCell ref="C511:F511"/>
    <mergeCell ref="B513:C513"/>
    <mergeCell ref="A546:G546"/>
    <mergeCell ref="A470:G470"/>
    <mergeCell ref="A471:G471"/>
    <mergeCell ref="C472:F472"/>
    <mergeCell ref="B474:C474"/>
    <mergeCell ref="A507:G507"/>
    <mergeCell ref="A431:G431"/>
    <mergeCell ref="A432:G432"/>
    <mergeCell ref="C433:F433"/>
    <mergeCell ref="B435:C435"/>
    <mergeCell ref="A468:G468"/>
    <mergeCell ref="A391:G391"/>
    <mergeCell ref="A392:G392"/>
    <mergeCell ref="C393:F393"/>
    <mergeCell ref="B395:C395"/>
    <mergeCell ref="A429:G429"/>
    <mergeCell ref="A313:G313"/>
    <mergeCell ref="A314:G314"/>
    <mergeCell ref="C315:F315"/>
    <mergeCell ref="B317:C317"/>
    <mergeCell ref="A350:G350"/>
    <mergeCell ref="A274:G274"/>
    <mergeCell ref="A275:G275"/>
    <mergeCell ref="C276:F276"/>
    <mergeCell ref="B278:C278"/>
    <mergeCell ref="A311:G311"/>
    <mergeCell ref="A157:G157"/>
    <mergeCell ref="A158:G158"/>
    <mergeCell ref="C159:F159"/>
    <mergeCell ref="B161:C161"/>
    <mergeCell ref="A194:G194"/>
    <mergeCell ref="A118:G118"/>
    <mergeCell ref="A119:G119"/>
    <mergeCell ref="C120:F120"/>
    <mergeCell ref="B122:C122"/>
    <mergeCell ref="A155:G155"/>
    <mergeCell ref="A79:G79"/>
    <mergeCell ref="A80:G80"/>
    <mergeCell ref="C81:F81"/>
    <mergeCell ref="B83:C83"/>
    <mergeCell ref="A116:G116"/>
    <mergeCell ref="A40:G40"/>
    <mergeCell ref="A41:G41"/>
    <mergeCell ref="C42:F42"/>
    <mergeCell ref="B44:C44"/>
    <mergeCell ref="A77:G77"/>
    <mergeCell ref="A1:G1"/>
    <mergeCell ref="A2:G2"/>
    <mergeCell ref="C3:F3"/>
    <mergeCell ref="B5:C5"/>
    <mergeCell ref="A38:G38"/>
    <mergeCell ref="A196:G196"/>
    <mergeCell ref="A197:G197"/>
    <mergeCell ref="C198:F198"/>
    <mergeCell ref="B200:C200"/>
    <mergeCell ref="A233:G233"/>
    <mergeCell ref="A235:G235"/>
    <mergeCell ref="A236:G236"/>
    <mergeCell ref="C237:F237"/>
    <mergeCell ref="B239:C239"/>
    <mergeCell ref="A272:G272"/>
    <mergeCell ref="A352:G352"/>
    <mergeCell ref="A353:G353"/>
    <mergeCell ref="C354:F354"/>
    <mergeCell ref="B356:C356"/>
    <mergeCell ref="A389:G389"/>
    <mergeCell ref="A594:G594"/>
    <mergeCell ref="A595:G595"/>
    <mergeCell ref="C596:F596"/>
    <mergeCell ref="B598:C598"/>
    <mergeCell ref="A631:G631"/>
  </mergeCells>
  <phoneticPr fontId="1" type="noConversion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3"/>
  <sheetViews>
    <sheetView topLeftCell="A323" workbookViewId="0">
      <selection activeCell="E335" sqref="E335"/>
    </sheetView>
  </sheetViews>
  <sheetFormatPr defaultRowHeight="16.5"/>
  <cols>
    <col min="1" max="1" width="21.625" bestFit="1" customWidth="1"/>
    <col min="2" max="2" width="1" customWidth="1"/>
    <col min="3" max="3" width="20.25" bestFit="1" customWidth="1"/>
    <col min="4" max="4" width="1.125" customWidth="1"/>
    <col min="5" max="5" width="23" bestFit="1" customWidth="1"/>
    <col min="6" max="6" width="0.75" customWidth="1"/>
    <col min="7" max="7" width="20.25" bestFit="1" customWidth="1"/>
  </cols>
  <sheetData>
    <row r="1" spans="1:7" ht="27.75">
      <c r="A1" s="146" t="s">
        <v>0</v>
      </c>
      <c r="B1" s="146"/>
      <c r="C1" s="146"/>
      <c r="D1" s="146"/>
      <c r="E1" s="146"/>
      <c r="F1" s="146"/>
      <c r="G1" s="146"/>
    </row>
    <row r="2" spans="1:7" ht="27.75">
      <c r="A2" s="1"/>
      <c r="B2" s="2"/>
      <c r="C2" s="2"/>
      <c r="D2" s="2"/>
      <c r="E2" s="2"/>
      <c r="F2" s="2"/>
      <c r="G2" s="2"/>
    </row>
    <row r="3" spans="1:7" ht="27.75">
      <c r="A3" s="3"/>
      <c r="B3" s="4"/>
      <c r="C3" s="146" t="s">
        <v>1</v>
      </c>
      <c r="D3" s="146"/>
      <c r="E3" s="146"/>
      <c r="F3" s="4"/>
      <c r="G3" s="4"/>
    </row>
    <row r="4" spans="1:7" ht="27.75">
      <c r="A4" s="3"/>
      <c r="B4" s="4"/>
      <c r="C4" s="147" t="s">
        <v>100</v>
      </c>
      <c r="D4" s="147"/>
      <c r="E4" s="147"/>
      <c r="F4" s="4"/>
      <c r="G4" s="4"/>
    </row>
    <row r="5" spans="1:7">
      <c r="A5" s="5"/>
      <c r="B5" s="5"/>
      <c r="C5" s="5"/>
      <c r="D5" s="5"/>
      <c r="E5" s="5"/>
      <c r="F5" s="5"/>
      <c r="G5" s="5"/>
    </row>
    <row r="6" spans="1:7" ht="19.5">
      <c r="A6" s="6" t="s">
        <v>2</v>
      </c>
      <c r="B6" s="7"/>
      <c r="C6" s="6" t="s">
        <v>3</v>
      </c>
      <c r="D6" s="7"/>
      <c r="E6" s="6" t="s">
        <v>2</v>
      </c>
      <c r="F6" s="7"/>
      <c r="G6" s="6" t="s">
        <v>3</v>
      </c>
    </row>
    <row r="7" spans="1:7" ht="19.5">
      <c r="A7" s="7"/>
      <c r="B7" s="7"/>
      <c r="C7" s="7"/>
      <c r="D7" s="7"/>
      <c r="E7" s="7"/>
      <c r="F7" s="7"/>
      <c r="G7" s="7"/>
    </row>
    <row r="8" spans="1:7" ht="19.5">
      <c r="A8" s="100" t="s">
        <v>4</v>
      </c>
      <c r="B8" s="7"/>
      <c r="C8" s="7"/>
      <c r="D8" s="7"/>
      <c r="E8" s="100" t="s">
        <v>5</v>
      </c>
      <c r="F8" s="7"/>
      <c r="G8" s="7"/>
    </row>
    <row r="9" spans="1:7" ht="19.5">
      <c r="A9" s="9" t="s">
        <v>90</v>
      </c>
      <c r="C9" s="90">
        <v>96700</v>
      </c>
      <c r="D9" s="11"/>
      <c r="E9" s="100" t="s">
        <v>9</v>
      </c>
      <c r="F9" s="100"/>
      <c r="G9" s="10">
        <v>56059</v>
      </c>
    </row>
    <row r="10" spans="1:7" ht="19.5">
      <c r="A10" s="100" t="s">
        <v>8</v>
      </c>
      <c r="B10" s="100"/>
      <c r="C10" s="10">
        <v>100000</v>
      </c>
      <c r="D10" s="11"/>
      <c r="E10" s="100" t="s">
        <v>81</v>
      </c>
      <c r="F10" s="100"/>
      <c r="G10" s="10">
        <v>0</v>
      </c>
    </row>
    <row r="11" spans="1:7" ht="19.5">
      <c r="A11" s="100" t="s">
        <v>10</v>
      </c>
      <c r="B11" s="100"/>
      <c r="C11" s="10">
        <v>1298543</v>
      </c>
      <c r="D11" s="11"/>
      <c r="E11" s="12" t="s">
        <v>11</v>
      </c>
      <c r="F11" s="100"/>
      <c r="G11" s="13">
        <f>SUM(G9:G10)</f>
        <v>56059</v>
      </c>
    </row>
    <row r="12" spans="1:7" ht="19.5">
      <c r="A12" s="7" t="s">
        <v>99</v>
      </c>
      <c r="B12" s="100"/>
      <c r="C12" s="10">
        <v>250000</v>
      </c>
      <c r="D12" s="11"/>
      <c r="E12" s="100" t="s">
        <v>13</v>
      </c>
      <c r="F12" s="100"/>
      <c r="G12" s="11"/>
    </row>
    <row r="13" spans="1:7" ht="21.75">
      <c r="A13" s="100" t="s">
        <v>14</v>
      </c>
      <c r="B13" s="100"/>
      <c r="C13" s="10">
        <v>742</v>
      </c>
      <c r="D13" s="15"/>
      <c r="E13" s="16" t="s">
        <v>15</v>
      </c>
      <c r="F13" s="3"/>
      <c r="G13" s="10">
        <v>25000</v>
      </c>
    </row>
    <row r="14" spans="1:7" ht="21.75">
      <c r="A14" s="100" t="s">
        <v>16</v>
      </c>
      <c r="B14" s="100"/>
      <c r="C14" s="10">
        <f>SUM(C9:C13)</f>
        <v>1745985</v>
      </c>
      <c r="D14" s="15"/>
      <c r="E14" s="91" t="s">
        <v>91</v>
      </c>
      <c r="F14" s="100"/>
      <c r="G14" s="10">
        <v>42000</v>
      </c>
    </row>
    <row r="15" spans="1:7" ht="21.75">
      <c r="A15" s="100"/>
      <c r="B15" s="100"/>
      <c r="C15" s="15"/>
      <c r="D15" s="15"/>
      <c r="E15" s="100"/>
      <c r="F15" s="100"/>
      <c r="G15" s="15"/>
    </row>
    <row r="16" spans="1:7" ht="19.5">
      <c r="A16" s="100" t="s">
        <v>17</v>
      </c>
      <c r="B16" s="100"/>
      <c r="C16" s="11"/>
      <c r="D16" s="11"/>
      <c r="E16" s="100"/>
      <c r="F16" s="100"/>
      <c r="G16" s="11"/>
    </row>
    <row r="17" spans="1:7" ht="19.5">
      <c r="A17" s="100" t="s">
        <v>18</v>
      </c>
      <c r="B17" s="100"/>
      <c r="C17" s="11">
        <f>115775989+800800</f>
        <v>116576789</v>
      </c>
      <c r="D17" s="11"/>
      <c r="E17" s="100"/>
      <c r="F17" s="17"/>
      <c r="G17" s="11"/>
    </row>
    <row r="18" spans="1:7" ht="19.5">
      <c r="A18" s="100" t="s">
        <v>19</v>
      </c>
      <c r="B18" s="100"/>
      <c r="C18" s="18">
        <v>1146000</v>
      </c>
      <c r="D18" s="19"/>
      <c r="E18" s="20" t="s">
        <v>20</v>
      </c>
      <c r="F18" s="100"/>
      <c r="G18" s="11"/>
    </row>
    <row r="19" spans="1:7" ht="21.75">
      <c r="A19" s="21" t="s">
        <v>21</v>
      </c>
      <c r="B19" s="3"/>
      <c r="C19" s="60">
        <v>558463</v>
      </c>
      <c r="D19" s="15"/>
      <c r="E19" s="17" t="s">
        <v>22</v>
      </c>
      <c r="F19" s="100"/>
      <c r="G19" s="11">
        <f>116921989+800800</f>
        <v>117722789</v>
      </c>
    </row>
    <row r="20" spans="1:7" ht="19.5">
      <c r="A20" s="12" t="s">
        <v>23</v>
      </c>
      <c r="B20" s="100"/>
      <c r="C20" s="22">
        <f>SUM(C17:C19)</f>
        <v>118281252</v>
      </c>
      <c r="D20" s="11"/>
      <c r="E20" s="12" t="s">
        <v>24</v>
      </c>
      <c r="F20" s="100"/>
      <c r="G20" s="11">
        <v>2162972</v>
      </c>
    </row>
    <row r="21" spans="1:7" ht="21.75">
      <c r="A21" s="100"/>
      <c r="B21" s="100"/>
      <c r="C21" s="11"/>
      <c r="D21" s="15"/>
      <c r="E21" s="12" t="s">
        <v>25</v>
      </c>
      <c r="F21" s="100"/>
      <c r="G21" s="23">
        <v>48417</v>
      </c>
    </row>
    <row r="22" spans="1:7" ht="19.5">
      <c r="A22" s="100" t="s">
        <v>26</v>
      </c>
      <c r="B22" s="100"/>
      <c r="C22" s="11"/>
      <c r="D22" s="11"/>
      <c r="E22" s="12" t="s">
        <v>11</v>
      </c>
      <c r="F22" s="100"/>
      <c r="G22" s="22">
        <f>SUM(G19:G21)</f>
        <v>119934178</v>
      </c>
    </row>
    <row r="23" spans="1:7" ht="19.5">
      <c r="A23" s="100" t="s">
        <v>27</v>
      </c>
      <c r="B23" s="100"/>
      <c r="C23" s="11">
        <v>3000</v>
      </c>
      <c r="D23" s="11"/>
      <c r="E23" s="100"/>
      <c r="F23" s="100"/>
      <c r="G23" s="11"/>
    </row>
    <row r="24" spans="1:7" ht="19.5">
      <c r="A24" s="20" t="s">
        <v>108</v>
      </c>
      <c r="C24" s="90">
        <v>27000</v>
      </c>
      <c r="D24" s="11"/>
      <c r="E24" s="100"/>
      <c r="F24" s="100"/>
      <c r="G24" s="11"/>
    </row>
    <row r="25" spans="1:7" ht="19.5">
      <c r="A25" s="12" t="s">
        <v>11</v>
      </c>
      <c r="B25" s="100"/>
      <c r="C25" s="24">
        <f>SUM(C23:C24)</f>
        <v>30000</v>
      </c>
      <c r="D25" s="11"/>
      <c r="E25" s="100"/>
      <c r="F25" s="100"/>
      <c r="G25" s="11"/>
    </row>
    <row r="26" spans="1:7" ht="19.5">
      <c r="A26" s="100"/>
      <c r="B26" s="100"/>
      <c r="C26" s="11"/>
      <c r="D26" s="11"/>
      <c r="E26" s="100"/>
      <c r="F26" s="100"/>
      <c r="G26" s="11"/>
    </row>
    <row r="27" spans="1:7" ht="19.5">
      <c r="A27" s="100"/>
      <c r="B27" s="17"/>
      <c r="C27" s="11"/>
      <c r="D27" s="11"/>
      <c r="E27" s="100"/>
      <c r="F27" s="100"/>
      <c r="G27" s="11"/>
    </row>
    <row r="28" spans="1:7" ht="20.25" thickBot="1">
      <c r="A28" s="100" t="s">
        <v>29</v>
      </c>
      <c r="B28" s="17"/>
      <c r="C28" s="25">
        <f>C14+C20+C25</f>
        <v>120057237</v>
      </c>
      <c r="D28" s="11"/>
      <c r="E28" s="100" t="s">
        <v>30</v>
      </c>
      <c r="F28" s="100"/>
      <c r="G28" s="25">
        <f>G11+G13+G14+G16+G22</f>
        <v>120057237</v>
      </c>
    </row>
    <row r="29" spans="1:7" ht="20.25" thickTop="1">
      <c r="A29" s="17"/>
      <c r="B29" s="17"/>
      <c r="C29" s="11"/>
      <c r="D29" s="11"/>
      <c r="E29" s="100"/>
      <c r="F29" s="100"/>
      <c r="G29" s="17"/>
    </row>
    <row r="30" spans="1:7" ht="19.5">
      <c r="A30" s="17"/>
      <c r="B30" s="17"/>
      <c r="C30" s="11"/>
      <c r="D30" s="11"/>
      <c r="E30" s="100"/>
      <c r="F30" s="100"/>
      <c r="G30" s="17"/>
    </row>
    <row r="31" spans="1:7" ht="19.5">
      <c r="A31" s="17"/>
      <c r="B31" s="17"/>
      <c r="C31" s="11"/>
      <c r="D31" s="11"/>
      <c r="E31" s="100"/>
      <c r="F31" s="100"/>
      <c r="G31" s="17"/>
    </row>
    <row r="32" spans="1:7" ht="19.5">
      <c r="A32" s="17"/>
      <c r="B32" s="17"/>
      <c r="C32" s="17"/>
      <c r="D32" s="17"/>
      <c r="E32" s="17"/>
      <c r="F32" s="17"/>
      <c r="G32" s="17"/>
    </row>
    <row r="33" spans="1:7" ht="19.5">
      <c r="A33" s="148" t="s">
        <v>31</v>
      </c>
      <c r="B33" s="148"/>
      <c r="C33" s="148"/>
      <c r="D33" s="148"/>
      <c r="E33" s="148"/>
      <c r="F33" s="148"/>
      <c r="G33" s="148"/>
    </row>
    <row r="35" spans="1:7" ht="27.75">
      <c r="A35" s="146" t="s">
        <v>0</v>
      </c>
      <c r="B35" s="146"/>
      <c r="C35" s="146"/>
      <c r="D35" s="146"/>
      <c r="E35" s="146"/>
      <c r="F35" s="146"/>
      <c r="G35" s="146"/>
    </row>
    <row r="36" spans="1:7" ht="27.75">
      <c r="A36" s="1"/>
      <c r="B36" s="2"/>
      <c r="C36" s="2"/>
      <c r="D36" s="2"/>
      <c r="E36" s="2"/>
      <c r="F36" s="2"/>
      <c r="G36" s="2"/>
    </row>
    <row r="37" spans="1:7" ht="27.75">
      <c r="A37" s="3"/>
      <c r="B37" s="4"/>
      <c r="C37" s="146" t="s">
        <v>1</v>
      </c>
      <c r="D37" s="146"/>
      <c r="E37" s="146"/>
      <c r="F37" s="4"/>
      <c r="G37" s="4"/>
    </row>
    <row r="38" spans="1:7" ht="27.75">
      <c r="A38" s="3"/>
      <c r="B38" s="4"/>
      <c r="C38" s="147" t="s">
        <v>107</v>
      </c>
      <c r="D38" s="147"/>
      <c r="E38" s="147"/>
      <c r="F38" s="4"/>
      <c r="G38" s="4"/>
    </row>
    <row r="39" spans="1:7">
      <c r="A39" s="5"/>
      <c r="B39" s="5"/>
      <c r="C39" s="5"/>
      <c r="D39" s="5"/>
      <c r="E39" s="5"/>
      <c r="F39" s="5"/>
      <c r="G39" s="5"/>
    </row>
    <row r="40" spans="1:7" ht="19.5">
      <c r="A40" s="6" t="s">
        <v>2</v>
      </c>
      <c r="B40" s="7"/>
      <c r="C40" s="6" t="s">
        <v>3</v>
      </c>
      <c r="D40" s="7"/>
      <c r="E40" s="6" t="s">
        <v>2</v>
      </c>
      <c r="F40" s="7"/>
      <c r="G40" s="6" t="s">
        <v>3</v>
      </c>
    </row>
    <row r="41" spans="1:7" ht="19.5">
      <c r="A41" s="7"/>
      <c r="B41" s="7"/>
      <c r="C41" s="7"/>
      <c r="D41" s="7"/>
      <c r="E41" s="7"/>
      <c r="F41" s="7"/>
      <c r="G41" s="7"/>
    </row>
    <row r="42" spans="1:7" ht="19.5">
      <c r="A42" s="106" t="s">
        <v>4</v>
      </c>
      <c r="B42" s="7"/>
      <c r="C42" s="7"/>
      <c r="D42" s="7"/>
      <c r="E42" s="106" t="s">
        <v>5</v>
      </c>
      <c r="F42" s="7"/>
      <c r="G42" s="7"/>
    </row>
    <row r="43" spans="1:7" ht="19.5">
      <c r="A43" s="9" t="s">
        <v>90</v>
      </c>
      <c r="C43" s="90">
        <v>60000</v>
      </c>
      <c r="D43" s="11"/>
      <c r="E43" s="106" t="s">
        <v>9</v>
      </c>
      <c r="F43" s="106"/>
      <c r="G43" s="10">
        <v>44945</v>
      </c>
    </row>
    <row r="44" spans="1:7" ht="19.5">
      <c r="A44" s="106" t="s">
        <v>8</v>
      </c>
      <c r="B44" s="106"/>
      <c r="C44" s="10">
        <v>100000</v>
      </c>
      <c r="D44" s="11"/>
      <c r="E44" s="106" t="s">
        <v>81</v>
      </c>
      <c r="F44" s="106"/>
      <c r="G44" s="10">
        <v>0</v>
      </c>
    </row>
    <row r="45" spans="1:7" ht="19.5">
      <c r="A45" s="106" t="s">
        <v>10</v>
      </c>
      <c r="B45" s="106"/>
      <c r="C45" s="10">
        <v>2004345</v>
      </c>
      <c r="D45" s="11"/>
      <c r="E45" s="12" t="s">
        <v>11</v>
      </c>
      <c r="F45" s="106"/>
      <c r="G45" s="13">
        <f>SUM(G43:G44)</f>
        <v>44945</v>
      </c>
    </row>
    <row r="46" spans="1:7" ht="19.5">
      <c r="A46" s="7" t="s">
        <v>99</v>
      </c>
      <c r="B46" s="106"/>
      <c r="C46" s="10">
        <v>0</v>
      </c>
      <c r="D46" s="11"/>
      <c r="E46" s="106" t="s">
        <v>13</v>
      </c>
      <c r="F46" s="106"/>
      <c r="G46" s="11"/>
    </row>
    <row r="47" spans="1:7" ht="21.75">
      <c r="A47" s="106" t="s">
        <v>14</v>
      </c>
      <c r="B47" s="106"/>
      <c r="C47" s="10">
        <v>742</v>
      </c>
      <c r="D47" s="15"/>
      <c r="E47" s="16" t="s">
        <v>15</v>
      </c>
      <c r="F47" s="3"/>
      <c r="G47" s="10">
        <v>25000</v>
      </c>
    </row>
    <row r="48" spans="1:7" ht="21.75">
      <c r="A48" s="106" t="s">
        <v>16</v>
      </c>
      <c r="B48" s="106"/>
      <c r="C48" s="10">
        <f>SUM(C43:C47)</f>
        <v>2165087</v>
      </c>
      <c r="D48" s="15"/>
      <c r="E48" s="91" t="s">
        <v>91</v>
      </c>
      <c r="F48" s="106"/>
      <c r="G48" s="10">
        <v>42000</v>
      </c>
    </row>
    <row r="49" spans="1:7" ht="21.75">
      <c r="A49" s="106"/>
      <c r="B49" s="106"/>
      <c r="C49" s="15"/>
      <c r="D49" s="15"/>
      <c r="E49" s="106"/>
      <c r="F49" s="106"/>
      <c r="G49" s="15"/>
    </row>
    <row r="50" spans="1:7" ht="19.5">
      <c r="A50" s="106" t="s">
        <v>17</v>
      </c>
      <c r="B50" s="106"/>
      <c r="C50" s="11"/>
      <c r="D50" s="11"/>
      <c r="E50" s="106"/>
      <c r="F50" s="106"/>
      <c r="G50" s="11"/>
    </row>
    <row r="51" spans="1:7" ht="19.5">
      <c r="A51" s="106" t="s">
        <v>18</v>
      </c>
      <c r="B51" s="106"/>
      <c r="C51" s="11">
        <f>115775989+800800</f>
        <v>116576789</v>
      </c>
      <c r="D51" s="11"/>
      <c r="E51" s="106"/>
      <c r="F51" s="17"/>
      <c r="G51" s="11"/>
    </row>
    <row r="52" spans="1:7" ht="19.5">
      <c r="A52" s="106" t="s">
        <v>19</v>
      </c>
      <c r="B52" s="106"/>
      <c r="C52" s="18">
        <v>1146000</v>
      </c>
      <c r="D52" s="19"/>
      <c r="E52" s="20" t="s">
        <v>20</v>
      </c>
      <c r="F52" s="106"/>
      <c r="G52" s="11"/>
    </row>
    <row r="53" spans="1:7" ht="21.75">
      <c r="A53" s="21" t="s">
        <v>21</v>
      </c>
      <c r="B53" s="3"/>
      <c r="C53" s="60">
        <v>558463</v>
      </c>
      <c r="D53" s="15"/>
      <c r="E53" s="17" t="s">
        <v>22</v>
      </c>
      <c r="F53" s="106"/>
      <c r="G53" s="11">
        <f>116921989+800800</f>
        <v>117722789</v>
      </c>
    </row>
    <row r="54" spans="1:7" ht="19.5">
      <c r="A54" s="12" t="s">
        <v>23</v>
      </c>
      <c r="B54" s="106"/>
      <c r="C54" s="22">
        <f>SUM(C51:C53)</f>
        <v>118281252</v>
      </c>
      <c r="D54" s="11"/>
      <c r="E54" s="12" t="s">
        <v>24</v>
      </c>
      <c r="F54" s="106"/>
      <c r="G54" s="11">
        <v>2162972</v>
      </c>
    </row>
    <row r="55" spans="1:7" ht="21.75">
      <c r="A55" s="106"/>
      <c r="B55" s="106"/>
      <c r="C55" s="11"/>
      <c r="D55" s="15"/>
      <c r="E55" s="12" t="s">
        <v>25</v>
      </c>
      <c r="F55" s="106"/>
      <c r="G55" s="23">
        <v>478633</v>
      </c>
    </row>
    <row r="56" spans="1:7" ht="19.5">
      <c r="A56" s="106" t="s">
        <v>26</v>
      </c>
      <c r="B56" s="106"/>
      <c r="C56" s="11"/>
      <c r="D56" s="11"/>
      <c r="E56" s="12" t="s">
        <v>11</v>
      </c>
      <c r="F56" s="106"/>
      <c r="G56" s="22">
        <f>SUM(G53:G55)</f>
        <v>120364394</v>
      </c>
    </row>
    <row r="57" spans="1:7" ht="19.5">
      <c r="A57" s="106" t="s">
        <v>27</v>
      </c>
      <c r="B57" s="106"/>
      <c r="C57" s="11">
        <v>3000</v>
      </c>
      <c r="D57" s="11"/>
      <c r="E57" s="106"/>
      <c r="F57" s="106"/>
      <c r="G57" s="11"/>
    </row>
    <row r="58" spans="1:7" ht="19.5">
      <c r="A58" s="20" t="s">
        <v>108</v>
      </c>
      <c r="C58" s="90">
        <v>27000</v>
      </c>
      <c r="D58" s="11"/>
      <c r="E58" s="110"/>
      <c r="F58" s="110"/>
      <c r="G58" s="11"/>
    </row>
    <row r="59" spans="1:7" ht="19.5">
      <c r="A59" s="12" t="s">
        <v>11</v>
      </c>
      <c r="B59" s="106"/>
      <c r="C59" s="24">
        <f>SUM(C57:C58)</f>
        <v>30000</v>
      </c>
      <c r="D59" s="11"/>
      <c r="E59" s="106"/>
      <c r="F59" s="106"/>
      <c r="G59" s="11"/>
    </row>
    <row r="60" spans="1:7" ht="19.5">
      <c r="A60" s="106"/>
      <c r="B60" s="106"/>
      <c r="C60" s="11"/>
      <c r="D60" s="11"/>
      <c r="E60" s="106"/>
      <c r="F60" s="106"/>
      <c r="G60" s="11"/>
    </row>
    <row r="61" spans="1:7" ht="19.5">
      <c r="A61" s="106"/>
      <c r="B61" s="106"/>
      <c r="C61" s="11"/>
      <c r="D61" s="11"/>
      <c r="E61" s="106"/>
      <c r="F61" s="106"/>
      <c r="G61" s="11"/>
    </row>
    <row r="62" spans="1:7" ht="19.5">
      <c r="A62" s="106"/>
      <c r="B62" s="17"/>
      <c r="C62" s="11"/>
      <c r="D62" s="11"/>
      <c r="E62" s="106"/>
      <c r="F62" s="106"/>
      <c r="G62" s="11"/>
    </row>
    <row r="63" spans="1:7" ht="20.25" thickBot="1">
      <c r="A63" s="106" t="s">
        <v>29</v>
      </c>
      <c r="B63" s="17"/>
      <c r="C63" s="25">
        <f>C48+C54+C59</f>
        <v>120476339</v>
      </c>
      <c r="D63" s="11"/>
      <c r="E63" s="106" t="s">
        <v>30</v>
      </c>
      <c r="F63" s="106"/>
      <c r="G63" s="25">
        <f>G45+G47+G48+G50+G56</f>
        <v>120476339</v>
      </c>
    </row>
    <row r="64" spans="1:7" ht="20.25" thickTop="1">
      <c r="A64" s="17"/>
      <c r="B64" s="17"/>
      <c r="C64" s="11"/>
      <c r="D64" s="11"/>
      <c r="E64" s="106"/>
      <c r="F64" s="106"/>
      <c r="G64" s="17"/>
    </row>
    <row r="65" spans="1:7" ht="19.5">
      <c r="A65" s="17"/>
      <c r="B65" s="17"/>
      <c r="C65" s="11"/>
      <c r="D65" s="11"/>
      <c r="E65" s="106"/>
      <c r="F65" s="106"/>
      <c r="G65" s="17"/>
    </row>
    <row r="66" spans="1:7" ht="19.5">
      <c r="A66" s="17"/>
      <c r="B66" s="17"/>
      <c r="C66" s="11"/>
      <c r="D66" s="11"/>
      <c r="E66" s="106"/>
      <c r="F66" s="106"/>
      <c r="G66" s="17"/>
    </row>
    <row r="67" spans="1:7" ht="19.5">
      <c r="A67" s="17"/>
      <c r="B67" s="17"/>
      <c r="C67" s="17"/>
      <c r="D67" s="17"/>
      <c r="E67" s="17"/>
      <c r="F67" s="17"/>
      <c r="G67" s="17"/>
    </row>
    <row r="68" spans="1:7" ht="19.5">
      <c r="A68" s="148" t="s">
        <v>31</v>
      </c>
      <c r="B68" s="148"/>
      <c r="C68" s="148"/>
      <c r="D68" s="148"/>
      <c r="E68" s="148"/>
      <c r="F68" s="148"/>
      <c r="G68" s="148"/>
    </row>
    <row r="70" spans="1:7" ht="27.75">
      <c r="A70" s="146" t="s">
        <v>0</v>
      </c>
      <c r="B70" s="146"/>
      <c r="C70" s="146"/>
      <c r="D70" s="146"/>
      <c r="E70" s="146"/>
      <c r="F70" s="146"/>
      <c r="G70" s="146"/>
    </row>
    <row r="71" spans="1:7" ht="27.75">
      <c r="A71" s="1"/>
      <c r="B71" s="2"/>
      <c r="C71" s="2"/>
      <c r="D71" s="2"/>
      <c r="E71" s="2"/>
      <c r="F71" s="2"/>
      <c r="G71" s="2"/>
    </row>
    <row r="72" spans="1:7" ht="27.75">
      <c r="A72" s="3"/>
      <c r="B72" s="4"/>
      <c r="C72" s="146" t="s">
        <v>1</v>
      </c>
      <c r="D72" s="146"/>
      <c r="E72" s="146"/>
      <c r="F72" s="4"/>
      <c r="G72" s="4"/>
    </row>
    <row r="73" spans="1:7" ht="27.75">
      <c r="A73" s="3"/>
      <c r="B73" s="4"/>
      <c r="C73" s="147" t="s">
        <v>109</v>
      </c>
      <c r="D73" s="147"/>
      <c r="E73" s="147"/>
      <c r="F73" s="4"/>
      <c r="G73" s="4"/>
    </row>
    <row r="74" spans="1:7">
      <c r="A74" s="5"/>
      <c r="B74" s="5"/>
      <c r="C74" s="5"/>
      <c r="D74" s="5"/>
      <c r="E74" s="5"/>
      <c r="F74" s="5"/>
      <c r="G74" s="5"/>
    </row>
    <row r="75" spans="1:7" ht="19.5">
      <c r="A75" s="6" t="s">
        <v>2</v>
      </c>
      <c r="B75" s="7"/>
      <c r="C75" s="6" t="s">
        <v>3</v>
      </c>
      <c r="D75" s="7"/>
      <c r="E75" s="6" t="s">
        <v>2</v>
      </c>
      <c r="F75" s="7"/>
      <c r="G75" s="6" t="s">
        <v>3</v>
      </c>
    </row>
    <row r="76" spans="1:7" ht="19.5">
      <c r="A76" s="7"/>
      <c r="B76" s="7"/>
      <c r="C76" s="7"/>
      <c r="D76" s="7"/>
      <c r="E76" s="7"/>
      <c r="F76" s="7"/>
      <c r="G76" s="7"/>
    </row>
    <row r="77" spans="1:7" ht="19.5">
      <c r="A77" s="110" t="s">
        <v>4</v>
      </c>
      <c r="B77" s="7"/>
      <c r="C77" s="7"/>
      <c r="D77" s="7"/>
      <c r="E77" s="110" t="s">
        <v>5</v>
      </c>
      <c r="F77" s="7"/>
      <c r="G77" s="7"/>
    </row>
    <row r="78" spans="1:7" ht="19.5">
      <c r="A78" s="9" t="s">
        <v>90</v>
      </c>
      <c r="C78" s="90">
        <v>60000</v>
      </c>
      <c r="D78" s="11"/>
      <c r="E78" s="110" t="s">
        <v>9</v>
      </c>
      <c r="F78" s="110"/>
      <c r="G78" s="10">
        <v>29400</v>
      </c>
    </row>
    <row r="79" spans="1:7" ht="19.5">
      <c r="A79" s="110" t="s">
        <v>8</v>
      </c>
      <c r="B79" s="110"/>
      <c r="C79" s="10">
        <v>100000</v>
      </c>
      <c r="D79" s="11"/>
      <c r="E79" s="110" t="s">
        <v>81</v>
      </c>
      <c r="F79" s="110"/>
      <c r="G79" s="10">
        <v>0</v>
      </c>
    </row>
    <row r="80" spans="1:7" ht="19.5">
      <c r="A80" s="110" t="s">
        <v>10</v>
      </c>
      <c r="B80" s="110"/>
      <c r="C80" s="10">
        <v>2115806</v>
      </c>
      <c r="D80" s="11"/>
      <c r="E80" s="12" t="s">
        <v>11</v>
      </c>
      <c r="F80" s="110"/>
      <c r="G80" s="13">
        <f>SUM(G78:G79)</f>
        <v>29400</v>
      </c>
    </row>
    <row r="81" spans="1:7" ht="19.5">
      <c r="A81" s="7" t="s">
        <v>99</v>
      </c>
      <c r="B81" s="110"/>
      <c r="C81" s="10">
        <v>0</v>
      </c>
      <c r="D81" s="11"/>
      <c r="E81" s="110" t="s">
        <v>13</v>
      </c>
      <c r="F81" s="110"/>
      <c r="G81" s="11"/>
    </row>
    <row r="82" spans="1:7" ht="21.75">
      <c r="A82" s="110" t="s">
        <v>14</v>
      </c>
      <c r="B82" s="110"/>
      <c r="C82" s="10">
        <v>742</v>
      </c>
      <c r="D82" s="15"/>
      <c r="E82" s="16" t="s">
        <v>15</v>
      </c>
      <c r="F82" s="3"/>
      <c r="G82" s="10">
        <v>25000</v>
      </c>
    </row>
    <row r="83" spans="1:7" ht="21.75">
      <c r="A83" s="110" t="s">
        <v>16</v>
      </c>
      <c r="B83" s="110"/>
      <c r="C83" s="10">
        <f>SUM(C78:C82)</f>
        <v>2276548</v>
      </c>
      <c r="D83" s="15"/>
      <c r="E83" s="91" t="s">
        <v>91</v>
      </c>
      <c r="F83" s="110"/>
      <c r="G83" s="10">
        <v>44000</v>
      </c>
    </row>
    <row r="84" spans="1:7" ht="21.75">
      <c r="A84" s="110"/>
      <c r="B84" s="110"/>
      <c r="C84" s="15"/>
      <c r="D84" s="15"/>
      <c r="E84" s="110"/>
      <c r="F84" s="110"/>
      <c r="G84" s="15"/>
    </row>
    <row r="85" spans="1:7" ht="19.5">
      <c r="A85" s="110" t="s">
        <v>17</v>
      </c>
      <c r="B85" s="110"/>
      <c r="C85" s="11"/>
      <c r="D85" s="11"/>
      <c r="E85" s="110"/>
      <c r="F85" s="110"/>
      <c r="G85" s="11"/>
    </row>
    <row r="86" spans="1:7" ht="19.5">
      <c r="A86" s="110" t="s">
        <v>18</v>
      </c>
      <c r="B86" s="110"/>
      <c r="C86" s="11">
        <f>115775989+800800</f>
        <v>116576789</v>
      </c>
      <c r="D86" s="11"/>
      <c r="E86" s="110"/>
      <c r="F86" s="17"/>
      <c r="G86" s="11"/>
    </row>
    <row r="87" spans="1:7" ht="19.5">
      <c r="A87" s="110" t="s">
        <v>19</v>
      </c>
      <c r="B87" s="110"/>
      <c r="C87" s="18">
        <v>1146000</v>
      </c>
      <c r="D87" s="19"/>
      <c r="E87" s="20" t="s">
        <v>20</v>
      </c>
      <c r="F87" s="110"/>
      <c r="G87" s="11"/>
    </row>
    <row r="88" spans="1:7" ht="21.75">
      <c r="A88" s="21" t="s">
        <v>21</v>
      </c>
      <c r="B88" s="3"/>
      <c r="C88" s="60">
        <v>558463</v>
      </c>
      <c r="D88" s="15"/>
      <c r="E88" s="17" t="s">
        <v>22</v>
      </c>
      <c r="F88" s="110"/>
      <c r="G88" s="11">
        <f>116921989+800800</f>
        <v>117722789</v>
      </c>
    </row>
    <row r="89" spans="1:7" ht="19.5">
      <c r="A89" s="12" t="s">
        <v>23</v>
      </c>
      <c r="B89" s="110"/>
      <c r="C89" s="22">
        <f>SUM(C86:C88)</f>
        <v>118281252</v>
      </c>
      <c r="D89" s="11"/>
      <c r="E89" s="12" t="s">
        <v>24</v>
      </c>
      <c r="F89" s="110"/>
      <c r="G89" s="11">
        <v>2162972</v>
      </c>
    </row>
    <row r="90" spans="1:7" ht="21.75">
      <c r="A90" s="110"/>
      <c r="B90" s="110"/>
      <c r="C90" s="11"/>
      <c r="D90" s="15"/>
      <c r="E90" s="12" t="s">
        <v>25</v>
      </c>
      <c r="F90" s="110"/>
      <c r="G90" s="23">
        <v>620639</v>
      </c>
    </row>
    <row r="91" spans="1:7" ht="19.5">
      <c r="A91" s="110" t="s">
        <v>26</v>
      </c>
      <c r="B91" s="110"/>
      <c r="C91" s="11"/>
      <c r="D91" s="11"/>
      <c r="E91" s="12" t="s">
        <v>11</v>
      </c>
      <c r="F91" s="110"/>
      <c r="G91" s="22">
        <f>SUM(G88:G90)</f>
        <v>120506400</v>
      </c>
    </row>
    <row r="92" spans="1:7" ht="19.5">
      <c r="A92" s="110" t="s">
        <v>27</v>
      </c>
      <c r="B92" s="110"/>
      <c r="C92" s="11">
        <v>3000</v>
      </c>
      <c r="D92" s="11"/>
      <c r="E92" s="110"/>
      <c r="F92" s="110"/>
      <c r="G92" s="11"/>
    </row>
    <row r="93" spans="1:7" ht="19.5">
      <c r="A93" s="20" t="s">
        <v>108</v>
      </c>
      <c r="C93" s="90">
        <v>44000</v>
      </c>
      <c r="D93" s="11"/>
      <c r="E93" s="110"/>
      <c r="F93" s="110"/>
      <c r="G93" s="11"/>
    </row>
    <row r="94" spans="1:7" ht="19.5">
      <c r="A94" s="12" t="s">
        <v>11</v>
      </c>
      <c r="B94" s="110"/>
      <c r="C94" s="24">
        <f>SUM(C92:C93)</f>
        <v>47000</v>
      </c>
      <c r="D94" s="11"/>
      <c r="E94" s="110"/>
      <c r="F94" s="110"/>
      <c r="G94" s="11"/>
    </row>
    <row r="95" spans="1:7" ht="19.5">
      <c r="A95" s="110"/>
      <c r="B95" s="110"/>
      <c r="C95" s="11"/>
      <c r="D95" s="11"/>
      <c r="E95" s="110"/>
      <c r="F95" s="110"/>
      <c r="G95" s="11"/>
    </row>
    <row r="96" spans="1:7" ht="19.5">
      <c r="A96" s="110"/>
      <c r="B96" s="110"/>
      <c r="C96" s="11"/>
      <c r="D96" s="11"/>
      <c r="E96" s="110"/>
      <c r="F96" s="110"/>
      <c r="G96" s="11"/>
    </row>
    <row r="97" spans="1:7" ht="19.5">
      <c r="A97" s="110"/>
      <c r="B97" s="17"/>
      <c r="C97" s="11"/>
      <c r="D97" s="11"/>
      <c r="E97" s="110"/>
      <c r="F97" s="110"/>
      <c r="G97" s="11"/>
    </row>
    <row r="98" spans="1:7" ht="20.25" thickBot="1">
      <c r="A98" s="110" t="s">
        <v>29</v>
      </c>
      <c r="B98" s="17"/>
      <c r="C98" s="25">
        <f>C83+C89+C94</f>
        <v>120604800</v>
      </c>
      <c r="D98" s="11"/>
      <c r="E98" s="110" t="s">
        <v>30</v>
      </c>
      <c r="F98" s="110"/>
      <c r="G98" s="25">
        <f>G80+G82+G83+G85+G91</f>
        <v>120604800</v>
      </c>
    </row>
    <row r="99" spans="1:7" ht="20.25" thickTop="1">
      <c r="A99" s="17"/>
      <c r="B99" s="17"/>
      <c r="C99" s="11"/>
      <c r="D99" s="11"/>
      <c r="E99" s="110"/>
      <c r="F99" s="110"/>
      <c r="G99" s="17"/>
    </row>
    <row r="100" spans="1:7" ht="19.5">
      <c r="A100" s="17"/>
      <c r="B100" s="17"/>
      <c r="C100" s="11"/>
      <c r="D100" s="11"/>
      <c r="E100" s="110"/>
      <c r="F100" s="110"/>
      <c r="G100" s="17"/>
    </row>
    <row r="101" spans="1:7" ht="19.5">
      <c r="A101" s="17"/>
      <c r="B101" s="17"/>
      <c r="C101" s="11"/>
      <c r="D101" s="11"/>
      <c r="E101" s="110"/>
      <c r="F101" s="110"/>
      <c r="G101" s="17"/>
    </row>
    <row r="102" spans="1:7" ht="19.5">
      <c r="A102" s="17"/>
      <c r="B102" s="17"/>
      <c r="C102" s="17"/>
      <c r="D102" s="17"/>
      <c r="E102" s="17"/>
      <c r="F102" s="17"/>
      <c r="G102" s="17"/>
    </row>
    <row r="103" spans="1:7" ht="19.5">
      <c r="A103" s="148" t="s">
        <v>31</v>
      </c>
      <c r="B103" s="148"/>
      <c r="C103" s="148"/>
      <c r="D103" s="148"/>
      <c r="E103" s="148"/>
      <c r="F103" s="148"/>
      <c r="G103" s="148"/>
    </row>
    <row r="105" spans="1:7" ht="27.75">
      <c r="A105" s="146" t="s">
        <v>0</v>
      </c>
      <c r="B105" s="146"/>
      <c r="C105" s="146"/>
      <c r="D105" s="146"/>
      <c r="E105" s="146"/>
      <c r="F105" s="146"/>
      <c r="G105" s="146"/>
    </row>
    <row r="106" spans="1:7" ht="27.75">
      <c r="A106" s="1"/>
      <c r="B106" s="2"/>
      <c r="C106" s="2"/>
      <c r="D106" s="2"/>
      <c r="E106" s="2"/>
      <c r="F106" s="2"/>
      <c r="G106" s="2"/>
    </row>
    <row r="107" spans="1:7" ht="27.75">
      <c r="A107" s="3"/>
      <c r="B107" s="4"/>
      <c r="C107" s="146" t="s">
        <v>1</v>
      </c>
      <c r="D107" s="146"/>
      <c r="E107" s="146"/>
      <c r="F107" s="4"/>
      <c r="G107" s="4"/>
    </row>
    <row r="108" spans="1:7" ht="27.75">
      <c r="A108" s="3"/>
      <c r="B108" s="4"/>
      <c r="C108" s="147" t="s">
        <v>114</v>
      </c>
      <c r="D108" s="147"/>
      <c r="E108" s="147"/>
      <c r="F108" s="4"/>
      <c r="G108" s="4"/>
    </row>
    <row r="109" spans="1:7">
      <c r="A109" s="5"/>
      <c r="B109" s="5"/>
      <c r="C109" s="5"/>
      <c r="D109" s="5"/>
      <c r="E109" s="5"/>
      <c r="F109" s="5"/>
      <c r="G109" s="5"/>
    </row>
    <row r="110" spans="1:7" ht="19.5">
      <c r="A110" s="6" t="s">
        <v>2</v>
      </c>
      <c r="B110" s="7"/>
      <c r="C110" s="6" t="s">
        <v>3</v>
      </c>
      <c r="D110" s="7"/>
      <c r="E110" s="6" t="s">
        <v>2</v>
      </c>
      <c r="F110" s="7"/>
      <c r="G110" s="6" t="s">
        <v>3</v>
      </c>
    </row>
    <row r="111" spans="1:7" ht="19.5">
      <c r="A111" s="7"/>
      <c r="B111" s="7"/>
      <c r="C111" s="7"/>
      <c r="D111" s="7"/>
      <c r="E111" s="7"/>
      <c r="F111" s="7"/>
      <c r="G111" s="7"/>
    </row>
    <row r="112" spans="1:7" ht="19.5">
      <c r="A112" s="115" t="s">
        <v>4</v>
      </c>
      <c r="B112" s="7"/>
      <c r="C112" s="7"/>
      <c r="D112" s="7"/>
      <c r="E112" s="115" t="s">
        <v>5</v>
      </c>
      <c r="F112" s="7"/>
      <c r="G112" s="7"/>
    </row>
    <row r="113" spans="1:7" ht="19.5">
      <c r="A113" s="9" t="s">
        <v>90</v>
      </c>
      <c r="C113" s="90">
        <v>0</v>
      </c>
      <c r="D113" s="11"/>
      <c r="E113" s="115" t="s">
        <v>9</v>
      </c>
      <c r="F113" s="115"/>
      <c r="G113" s="10">
        <v>95597</v>
      </c>
    </row>
    <row r="114" spans="1:7" ht="19.5">
      <c r="A114" s="115" t="s">
        <v>8</v>
      </c>
      <c r="B114" s="115"/>
      <c r="C114" s="10">
        <v>100000</v>
      </c>
      <c r="D114" s="11"/>
      <c r="E114" s="115" t="s">
        <v>81</v>
      </c>
      <c r="F114" s="115"/>
      <c r="G114" s="10">
        <v>0</v>
      </c>
    </row>
    <row r="115" spans="1:7" ht="19.5">
      <c r="A115" s="115" t="s">
        <v>10</v>
      </c>
      <c r="B115" s="115"/>
      <c r="C115" s="10">
        <f>2611264-59000</f>
        <v>2552264</v>
      </c>
      <c r="D115" s="11"/>
      <c r="E115" s="12" t="s">
        <v>11</v>
      </c>
      <c r="F115" s="115"/>
      <c r="G115" s="13">
        <f>SUM(G113:G114)</f>
        <v>95597</v>
      </c>
    </row>
    <row r="116" spans="1:7" ht="19.5">
      <c r="A116" s="7" t="s">
        <v>99</v>
      </c>
      <c r="B116" s="115"/>
      <c r="C116" s="10">
        <v>30000</v>
      </c>
      <c r="D116" s="11"/>
      <c r="E116" s="115" t="s">
        <v>13</v>
      </c>
      <c r="F116" s="115"/>
      <c r="G116" s="11"/>
    </row>
    <row r="117" spans="1:7" ht="21.75">
      <c r="A117" s="115" t="s">
        <v>14</v>
      </c>
      <c r="B117" s="115"/>
      <c r="C117" s="10">
        <v>742</v>
      </c>
      <c r="D117" s="15"/>
      <c r="E117" s="16" t="s">
        <v>15</v>
      </c>
      <c r="F117" s="3"/>
      <c r="G117" s="10">
        <v>25000</v>
      </c>
    </row>
    <row r="118" spans="1:7" ht="21.75">
      <c r="A118" s="115" t="s">
        <v>16</v>
      </c>
      <c r="B118" s="115"/>
      <c r="C118" s="10">
        <f>SUM(C113:C117)</f>
        <v>2683006</v>
      </c>
      <c r="D118" s="15"/>
      <c r="E118" s="91" t="s">
        <v>91</v>
      </c>
      <c r="F118" s="115"/>
      <c r="G118" s="10">
        <f>44000+15000</f>
        <v>59000</v>
      </c>
    </row>
    <row r="119" spans="1:7" ht="21.75">
      <c r="A119" s="115"/>
      <c r="B119" s="115"/>
      <c r="C119" s="15"/>
      <c r="D119" s="15"/>
      <c r="E119" s="115"/>
      <c r="F119" s="115"/>
      <c r="G119" s="15"/>
    </row>
    <row r="120" spans="1:7" ht="19.5">
      <c r="A120" s="115" t="s">
        <v>17</v>
      </c>
      <c r="B120" s="115"/>
      <c r="C120" s="11"/>
      <c r="D120" s="11"/>
      <c r="E120" s="115"/>
      <c r="F120" s="115"/>
      <c r="G120" s="11"/>
    </row>
    <row r="121" spans="1:7" ht="19.5">
      <c r="A121" s="115" t="s">
        <v>18</v>
      </c>
      <c r="B121" s="115"/>
      <c r="C121" s="11">
        <f>115775989+800800</f>
        <v>116576789</v>
      </c>
      <c r="D121" s="11"/>
      <c r="E121" s="115"/>
      <c r="F121" s="17"/>
      <c r="G121" s="11"/>
    </row>
    <row r="122" spans="1:7" ht="19.5">
      <c r="A122" s="115" t="s">
        <v>19</v>
      </c>
      <c r="B122" s="115"/>
      <c r="C122" s="18">
        <v>1146000</v>
      </c>
      <c r="D122" s="19"/>
      <c r="E122" s="20" t="s">
        <v>20</v>
      </c>
      <c r="F122" s="115"/>
      <c r="G122" s="11"/>
    </row>
    <row r="123" spans="1:7" ht="21.75">
      <c r="A123" s="21" t="s">
        <v>21</v>
      </c>
      <c r="B123" s="3"/>
      <c r="C123" s="60">
        <v>558463</v>
      </c>
      <c r="D123" s="15"/>
      <c r="E123" s="17" t="s">
        <v>22</v>
      </c>
      <c r="F123" s="115"/>
      <c r="G123" s="11">
        <f>116921989+800800</f>
        <v>117722789</v>
      </c>
    </row>
    <row r="124" spans="1:7" ht="19.5">
      <c r="A124" s="12" t="s">
        <v>23</v>
      </c>
      <c r="B124" s="115"/>
      <c r="C124" s="22">
        <f>SUM(C121:C123)</f>
        <v>118281252</v>
      </c>
      <c r="D124" s="11"/>
      <c r="E124" s="12" t="s">
        <v>24</v>
      </c>
      <c r="F124" s="115"/>
      <c r="G124" s="11">
        <v>2162972</v>
      </c>
    </row>
    <row r="125" spans="1:7" ht="21.75">
      <c r="A125" s="115"/>
      <c r="B125" s="115"/>
      <c r="C125" s="11"/>
      <c r="D125" s="15"/>
      <c r="E125" s="12" t="s">
        <v>25</v>
      </c>
      <c r="F125" s="115"/>
      <c r="G125" s="23">
        <v>960000</v>
      </c>
    </row>
    <row r="126" spans="1:7" ht="19.5">
      <c r="A126" s="115" t="s">
        <v>26</v>
      </c>
      <c r="B126" s="115"/>
      <c r="C126" s="11"/>
      <c r="D126" s="11"/>
      <c r="E126" s="12" t="s">
        <v>11</v>
      </c>
      <c r="F126" s="115"/>
      <c r="G126" s="22">
        <f>SUM(G123:G125)</f>
        <v>120845761</v>
      </c>
    </row>
    <row r="127" spans="1:7" ht="19.5">
      <c r="A127" s="115" t="s">
        <v>27</v>
      </c>
      <c r="B127" s="115"/>
      <c r="C127" s="11">
        <v>3000</v>
      </c>
      <c r="D127" s="11"/>
      <c r="E127" s="115"/>
      <c r="F127" s="115"/>
      <c r="G127" s="11"/>
    </row>
    <row r="128" spans="1:7" ht="19.5">
      <c r="A128" s="20" t="s">
        <v>108</v>
      </c>
      <c r="C128" s="90">
        <f>44000+15000</f>
        <v>59000</v>
      </c>
      <c r="D128" s="11"/>
      <c r="E128" s="115"/>
      <c r="F128" s="115"/>
      <c r="G128" s="11"/>
    </row>
    <row r="129" spans="1:7" ht="19.5">
      <c r="A129" s="12" t="s">
        <v>11</v>
      </c>
      <c r="B129" s="115"/>
      <c r="C129" s="24">
        <f>SUM(C127:C128)</f>
        <v>62000</v>
      </c>
      <c r="D129" s="11"/>
      <c r="E129" s="115"/>
      <c r="F129" s="115"/>
      <c r="G129" s="11"/>
    </row>
    <row r="130" spans="1:7" ht="19.5">
      <c r="A130" s="115"/>
      <c r="B130" s="115"/>
      <c r="C130" s="11"/>
      <c r="D130" s="11"/>
      <c r="E130" s="115"/>
      <c r="F130" s="115"/>
      <c r="G130" s="11"/>
    </row>
    <row r="131" spans="1:7" ht="19.5">
      <c r="A131" s="115"/>
      <c r="B131" s="115"/>
      <c r="C131" s="11"/>
      <c r="D131" s="11"/>
      <c r="E131" s="115"/>
      <c r="F131" s="115"/>
      <c r="G131" s="11"/>
    </row>
    <row r="132" spans="1:7" ht="19.5">
      <c r="A132" s="115"/>
      <c r="B132" s="17"/>
      <c r="C132" s="11"/>
      <c r="D132" s="11"/>
      <c r="E132" s="115"/>
      <c r="F132" s="115"/>
      <c r="G132" s="11"/>
    </row>
    <row r="133" spans="1:7" ht="20.25" thickBot="1">
      <c r="A133" s="115" t="s">
        <v>29</v>
      </c>
      <c r="B133" s="17"/>
      <c r="C133" s="25">
        <f>C118+C124+C129</f>
        <v>121026258</v>
      </c>
      <c r="D133" s="11"/>
      <c r="E133" s="115" t="s">
        <v>30</v>
      </c>
      <c r="F133" s="115"/>
      <c r="G133" s="25">
        <f>G115+G117+G118+G120+G126</f>
        <v>121025358</v>
      </c>
    </row>
    <row r="134" spans="1:7" ht="20.25" thickTop="1">
      <c r="A134" s="17"/>
      <c r="B134" s="17"/>
      <c r="C134" s="11"/>
      <c r="D134" s="11"/>
      <c r="E134" s="115"/>
      <c r="F134" s="115"/>
      <c r="G134" s="17"/>
    </row>
    <row r="135" spans="1:7" ht="19.5">
      <c r="A135" s="17"/>
      <c r="B135" s="17"/>
      <c r="C135" s="11"/>
      <c r="D135" s="11"/>
      <c r="E135" s="115"/>
      <c r="F135" s="115"/>
      <c r="G135" s="17"/>
    </row>
    <row r="136" spans="1:7" ht="19.5">
      <c r="A136" s="17"/>
      <c r="B136" s="17"/>
      <c r="C136" s="11"/>
      <c r="D136" s="11"/>
      <c r="E136" s="115"/>
      <c r="F136" s="115"/>
      <c r="G136" s="17"/>
    </row>
    <row r="137" spans="1:7" ht="19.5">
      <c r="A137" s="17"/>
      <c r="B137" s="17"/>
      <c r="C137" s="17"/>
      <c r="D137" s="17"/>
      <c r="E137" s="17"/>
      <c r="F137" s="17"/>
      <c r="G137" s="17"/>
    </row>
    <row r="138" spans="1:7" ht="19.5">
      <c r="A138" s="148" t="s">
        <v>31</v>
      </c>
      <c r="B138" s="148"/>
      <c r="C138" s="148"/>
      <c r="D138" s="148"/>
      <c r="E138" s="148"/>
      <c r="F138" s="148"/>
      <c r="G138" s="148"/>
    </row>
    <row r="140" spans="1:7" ht="27.75">
      <c r="A140" s="146" t="s">
        <v>0</v>
      </c>
      <c r="B140" s="146"/>
      <c r="C140" s="146"/>
      <c r="D140" s="146"/>
      <c r="E140" s="146"/>
      <c r="F140" s="146"/>
      <c r="G140" s="146"/>
    </row>
    <row r="141" spans="1:7" ht="27.75">
      <c r="A141" s="1"/>
      <c r="B141" s="2"/>
      <c r="C141" s="2"/>
      <c r="D141" s="2"/>
      <c r="E141" s="2"/>
      <c r="F141" s="2"/>
      <c r="G141" s="2"/>
    </row>
    <row r="142" spans="1:7" ht="27.75">
      <c r="A142" s="3"/>
      <c r="B142" s="4"/>
      <c r="C142" s="146" t="s">
        <v>1</v>
      </c>
      <c r="D142" s="146"/>
      <c r="E142" s="146"/>
      <c r="F142" s="4"/>
      <c r="G142" s="4"/>
    </row>
    <row r="143" spans="1:7" ht="27.75">
      <c r="A143" s="3"/>
      <c r="B143" s="4"/>
      <c r="C143" s="147" t="s">
        <v>135</v>
      </c>
      <c r="D143" s="147"/>
      <c r="E143" s="147"/>
      <c r="F143" s="4"/>
      <c r="G143" s="4"/>
    </row>
    <row r="144" spans="1:7">
      <c r="A144" s="5"/>
      <c r="B144" s="5"/>
      <c r="C144" s="5"/>
      <c r="D144" s="5"/>
      <c r="E144" s="5"/>
      <c r="F144" s="5"/>
      <c r="G144" s="5"/>
    </row>
    <row r="145" spans="1:7" ht="19.5">
      <c r="A145" s="6" t="s">
        <v>2</v>
      </c>
      <c r="B145" s="7"/>
      <c r="C145" s="6" t="s">
        <v>3</v>
      </c>
      <c r="D145" s="7"/>
      <c r="E145" s="6" t="s">
        <v>2</v>
      </c>
      <c r="F145" s="7"/>
      <c r="G145" s="6" t="s">
        <v>3</v>
      </c>
    </row>
    <row r="146" spans="1:7" ht="19.5">
      <c r="A146" s="7"/>
      <c r="B146" s="7"/>
      <c r="C146" s="7"/>
      <c r="D146" s="7"/>
      <c r="E146" s="7"/>
      <c r="F146" s="7"/>
      <c r="G146" s="7"/>
    </row>
    <row r="147" spans="1:7" ht="19.5">
      <c r="A147" s="124" t="s">
        <v>4</v>
      </c>
      <c r="B147" s="7"/>
      <c r="C147" s="7"/>
      <c r="D147" s="7"/>
      <c r="E147" s="124" t="s">
        <v>5</v>
      </c>
      <c r="F147" s="7"/>
      <c r="G147" s="7"/>
    </row>
    <row r="148" spans="1:7" ht="19.5">
      <c r="A148" s="9" t="s">
        <v>90</v>
      </c>
      <c r="C148" s="90">
        <v>0</v>
      </c>
      <c r="D148" s="11"/>
      <c r="E148" s="124" t="s">
        <v>9</v>
      </c>
      <c r="F148" s="124"/>
      <c r="G148" s="10">
        <v>68882</v>
      </c>
    </row>
    <row r="149" spans="1:7" ht="19.5">
      <c r="A149" s="124" t="s">
        <v>8</v>
      </c>
      <c r="B149" s="124"/>
      <c r="C149" s="10">
        <v>100000</v>
      </c>
      <c r="D149" s="11"/>
      <c r="E149" s="124" t="s">
        <v>81</v>
      </c>
      <c r="F149" s="124"/>
      <c r="G149" s="10">
        <v>0</v>
      </c>
    </row>
    <row r="150" spans="1:7" ht="19.5">
      <c r="A150" s="124" t="s">
        <v>10</v>
      </c>
      <c r="B150" s="124"/>
      <c r="C150" s="10">
        <v>2903285</v>
      </c>
      <c r="D150" s="11"/>
      <c r="E150" s="12" t="s">
        <v>11</v>
      </c>
      <c r="F150" s="124"/>
      <c r="G150" s="13">
        <f>SUM(G148:G149)</f>
        <v>68882</v>
      </c>
    </row>
    <row r="151" spans="1:7" ht="19.5">
      <c r="A151" s="7" t="s">
        <v>99</v>
      </c>
      <c r="B151" s="124"/>
      <c r="C151" s="10">
        <v>30000</v>
      </c>
      <c r="D151" s="11"/>
      <c r="E151" s="124" t="s">
        <v>13</v>
      </c>
      <c r="F151" s="124"/>
      <c r="G151" s="11"/>
    </row>
    <row r="152" spans="1:7" ht="21.75">
      <c r="A152" s="124" t="s">
        <v>14</v>
      </c>
      <c r="B152" s="124"/>
      <c r="C152" s="10">
        <v>742</v>
      </c>
      <c r="D152" s="15"/>
      <c r="E152" s="16" t="s">
        <v>15</v>
      </c>
      <c r="F152" s="3"/>
      <c r="G152" s="10">
        <v>85000</v>
      </c>
    </row>
    <row r="153" spans="1:7" ht="21.75">
      <c r="A153" s="124" t="s">
        <v>16</v>
      </c>
      <c r="B153" s="124"/>
      <c r="C153" s="10">
        <f>SUM(C148:C152)</f>
        <v>3034027</v>
      </c>
      <c r="D153" s="15"/>
      <c r="E153" s="91" t="s">
        <v>91</v>
      </c>
      <c r="F153" s="124"/>
      <c r="G153" s="10">
        <f>44000+15000</f>
        <v>59000</v>
      </c>
    </row>
    <row r="154" spans="1:7" ht="21.75">
      <c r="A154" s="124"/>
      <c r="B154" s="124"/>
      <c r="C154" s="15"/>
      <c r="D154" s="15"/>
      <c r="E154" s="124"/>
      <c r="F154" s="124"/>
      <c r="G154" s="15"/>
    </row>
    <row r="155" spans="1:7" ht="19.5">
      <c r="A155" s="124" t="s">
        <v>17</v>
      </c>
      <c r="B155" s="124"/>
      <c r="C155" s="11"/>
      <c r="D155" s="11"/>
      <c r="E155" s="124"/>
      <c r="F155" s="124"/>
      <c r="G155" s="11"/>
    </row>
    <row r="156" spans="1:7" ht="19.5">
      <c r="A156" s="124" t="s">
        <v>18</v>
      </c>
      <c r="B156" s="124"/>
      <c r="C156" s="11">
        <f>115775989+800800</f>
        <v>116576789</v>
      </c>
      <c r="D156" s="11"/>
      <c r="E156" s="124"/>
      <c r="F156" s="17"/>
      <c r="G156" s="11"/>
    </row>
    <row r="157" spans="1:7" ht="19.5">
      <c r="A157" s="124" t="s">
        <v>19</v>
      </c>
      <c r="B157" s="124"/>
      <c r="C157" s="18">
        <v>1146000</v>
      </c>
      <c r="D157" s="19"/>
      <c r="E157" s="20" t="s">
        <v>20</v>
      </c>
      <c r="F157" s="124"/>
      <c r="G157" s="11"/>
    </row>
    <row r="158" spans="1:7" ht="21.75">
      <c r="A158" s="21" t="s">
        <v>21</v>
      </c>
      <c r="B158" s="3"/>
      <c r="C158" s="60">
        <v>558463</v>
      </c>
      <c r="D158" s="15"/>
      <c r="E158" s="17" t="s">
        <v>22</v>
      </c>
      <c r="F158" s="124"/>
      <c r="G158" s="11">
        <f>116921989+800800</f>
        <v>117722789</v>
      </c>
    </row>
    <row r="159" spans="1:7" ht="19.5">
      <c r="A159" s="12" t="s">
        <v>23</v>
      </c>
      <c r="B159" s="124"/>
      <c r="C159" s="22">
        <f>SUM(C156:C158)</f>
        <v>118281252</v>
      </c>
      <c r="D159" s="11"/>
      <c r="E159" s="12" t="s">
        <v>24</v>
      </c>
      <c r="F159" s="124"/>
      <c r="G159" s="11">
        <v>2162972</v>
      </c>
    </row>
    <row r="160" spans="1:7" ht="21.75">
      <c r="A160" s="124"/>
      <c r="B160" s="124"/>
      <c r="C160" s="11"/>
      <c r="D160" s="15"/>
      <c r="E160" s="12" t="s">
        <v>25</v>
      </c>
      <c r="F160" s="124"/>
      <c r="G160" s="23">
        <v>1278636</v>
      </c>
    </row>
    <row r="161" spans="1:7" ht="19.5">
      <c r="A161" s="124" t="s">
        <v>26</v>
      </c>
      <c r="B161" s="124"/>
      <c r="C161" s="11"/>
      <c r="D161" s="11"/>
      <c r="E161" s="12" t="s">
        <v>11</v>
      </c>
      <c r="F161" s="124"/>
      <c r="G161" s="22">
        <f>SUM(G158:G160)</f>
        <v>121164397</v>
      </c>
    </row>
    <row r="162" spans="1:7" ht="19.5">
      <c r="A162" s="124" t="s">
        <v>27</v>
      </c>
      <c r="B162" s="124"/>
      <c r="C162" s="11">
        <v>3000</v>
      </c>
      <c r="D162" s="11"/>
      <c r="E162" s="124"/>
      <c r="F162" s="124"/>
      <c r="G162" s="11"/>
    </row>
    <row r="163" spans="1:7" ht="19.5">
      <c r="A163" s="20" t="s">
        <v>108</v>
      </c>
      <c r="C163" s="90">
        <f>44000+15000</f>
        <v>59000</v>
      </c>
      <c r="D163" s="11"/>
      <c r="E163" s="124"/>
      <c r="F163" s="124"/>
      <c r="G163" s="11"/>
    </row>
    <row r="164" spans="1:7" ht="19.5">
      <c r="A164" s="12" t="s">
        <v>11</v>
      </c>
      <c r="B164" s="124"/>
      <c r="C164" s="24">
        <f>SUM(C162:C163)</f>
        <v>62000</v>
      </c>
      <c r="D164" s="11"/>
      <c r="E164" s="124"/>
      <c r="F164" s="124"/>
      <c r="G164" s="11"/>
    </row>
    <row r="165" spans="1:7" ht="19.5">
      <c r="A165" s="124"/>
      <c r="B165" s="124"/>
      <c r="C165" s="11"/>
      <c r="D165" s="11"/>
      <c r="E165" s="124"/>
      <c r="F165" s="124"/>
      <c r="G165" s="11"/>
    </row>
    <row r="166" spans="1:7" ht="19.5">
      <c r="A166" s="124"/>
      <c r="B166" s="124"/>
      <c r="C166" s="11"/>
      <c r="D166" s="11"/>
      <c r="E166" s="124"/>
      <c r="F166" s="124"/>
      <c r="G166" s="11"/>
    </row>
    <row r="167" spans="1:7" ht="19.5">
      <c r="A167" s="124"/>
      <c r="B167" s="17"/>
      <c r="C167" s="11"/>
      <c r="D167" s="11"/>
      <c r="E167" s="124"/>
      <c r="F167" s="124"/>
      <c r="G167" s="11"/>
    </row>
    <row r="168" spans="1:7" ht="20.25" thickBot="1">
      <c r="A168" s="124" t="s">
        <v>29</v>
      </c>
      <c r="B168" s="17"/>
      <c r="C168" s="25">
        <f>C153+C159+C164</f>
        <v>121377279</v>
      </c>
      <c r="D168" s="11"/>
      <c r="E168" s="124" t="s">
        <v>30</v>
      </c>
      <c r="F168" s="124"/>
      <c r="G168" s="25">
        <f>G150+G152+G153+G155+G161</f>
        <v>121377279</v>
      </c>
    </row>
    <row r="169" spans="1:7" ht="20.25" thickTop="1">
      <c r="A169" s="17"/>
      <c r="B169" s="17"/>
      <c r="C169" s="11"/>
      <c r="D169" s="11"/>
      <c r="E169" s="124"/>
      <c r="F169" s="124"/>
      <c r="G169" s="17"/>
    </row>
    <row r="170" spans="1:7" ht="19.5">
      <c r="A170" s="17"/>
      <c r="B170" s="17"/>
      <c r="C170" s="11"/>
      <c r="D170" s="11"/>
      <c r="E170" s="124"/>
      <c r="F170" s="124"/>
      <c r="G170" s="17"/>
    </row>
    <row r="171" spans="1:7" ht="19.5">
      <c r="A171" s="17"/>
      <c r="B171" s="17"/>
      <c r="C171" s="11"/>
      <c r="D171" s="11"/>
      <c r="E171" s="124"/>
      <c r="F171" s="124"/>
      <c r="G171" s="17"/>
    </row>
    <row r="172" spans="1:7" ht="19.5">
      <c r="A172" s="17"/>
      <c r="B172" s="17"/>
      <c r="C172" s="17"/>
      <c r="D172" s="17"/>
      <c r="E172" s="17"/>
      <c r="F172" s="17"/>
      <c r="G172" s="17"/>
    </row>
    <row r="173" spans="1:7" ht="19.5">
      <c r="A173" s="148" t="s">
        <v>31</v>
      </c>
      <c r="B173" s="148"/>
      <c r="C173" s="148"/>
      <c r="D173" s="148"/>
      <c r="E173" s="148"/>
      <c r="F173" s="148"/>
      <c r="G173" s="148"/>
    </row>
    <row r="175" spans="1:7" ht="27.75">
      <c r="A175" s="146" t="s">
        <v>0</v>
      </c>
      <c r="B175" s="146"/>
      <c r="C175" s="146"/>
      <c r="D175" s="146"/>
      <c r="E175" s="146"/>
      <c r="F175" s="146"/>
      <c r="G175" s="146"/>
    </row>
    <row r="176" spans="1:7" ht="27.75">
      <c r="A176" s="1"/>
      <c r="B176" s="2"/>
      <c r="C176" s="2"/>
      <c r="D176" s="2"/>
      <c r="E176" s="2"/>
      <c r="F176" s="2"/>
      <c r="G176" s="2"/>
    </row>
    <row r="177" spans="1:7" ht="27.75">
      <c r="A177" s="3"/>
      <c r="B177" s="4"/>
      <c r="C177" s="146" t="s">
        <v>1</v>
      </c>
      <c r="D177" s="146"/>
      <c r="E177" s="146"/>
      <c r="F177" s="4"/>
      <c r="G177" s="4"/>
    </row>
    <row r="178" spans="1:7" ht="27.75">
      <c r="A178" s="3"/>
      <c r="B178" s="4"/>
      <c r="C178" s="147" t="s">
        <v>137</v>
      </c>
      <c r="D178" s="147"/>
      <c r="E178" s="147"/>
      <c r="F178" s="4"/>
      <c r="G178" s="4"/>
    </row>
    <row r="179" spans="1:7">
      <c r="A179" s="5"/>
      <c r="B179" s="5"/>
      <c r="C179" s="5"/>
      <c r="D179" s="5"/>
      <c r="E179" s="5"/>
      <c r="F179" s="5"/>
      <c r="G179" s="5"/>
    </row>
    <row r="180" spans="1:7" ht="19.5">
      <c r="A180" s="6" t="s">
        <v>2</v>
      </c>
      <c r="B180" s="7"/>
      <c r="C180" s="6" t="s">
        <v>3</v>
      </c>
      <c r="D180" s="7"/>
      <c r="E180" s="6" t="s">
        <v>2</v>
      </c>
      <c r="F180" s="7"/>
      <c r="G180" s="6" t="s">
        <v>3</v>
      </c>
    </row>
    <row r="181" spans="1:7" ht="19.5">
      <c r="A181" s="7"/>
      <c r="B181" s="7"/>
      <c r="C181" s="7"/>
      <c r="D181" s="7"/>
      <c r="E181" s="7"/>
      <c r="F181" s="7"/>
      <c r="G181" s="7"/>
    </row>
    <row r="182" spans="1:7" ht="19.5">
      <c r="A182" s="127" t="s">
        <v>4</v>
      </c>
      <c r="B182" s="7"/>
      <c r="C182" s="7"/>
      <c r="D182" s="7"/>
      <c r="E182" s="127" t="s">
        <v>5</v>
      </c>
      <c r="F182" s="7"/>
      <c r="G182" s="7"/>
    </row>
    <row r="183" spans="1:7" ht="19.5">
      <c r="A183" s="9" t="s">
        <v>90</v>
      </c>
      <c r="C183" s="90">
        <v>0</v>
      </c>
      <c r="D183" s="11"/>
      <c r="E183" s="127" t="s">
        <v>9</v>
      </c>
      <c r="F183" s="127"/>
      <c r="G183" s="10">
        <v>35024</v>
      </c>
    </row>
    <row r="184" spans="1:7" ht="19.5">
      <c r="A184" s="127" t="s">
        <v>8</v>
      </c>
      <c r="B184" s="127"/>
      <c r="C184" s="10">
        <v>100000</v>
      </c>
      <c r="D184" s="11"/>
      <c r="E184" s="127" t="s">
        <v>81</v>
      </c>
      <c r="F184" s="127"/>
      <c r="G184" s="10">
        <v>0</v>
      </c>
    </row>
    <row r="185" spans="1:7" ht="19.5">
      <c r="A185" s="127" t="s">
        <v>10</v>
      </c>
      <c r="B185" s="127"/>
      <c r="C185" s="10">
        <v>970824</v>
      </c>
      <c r="D185" s="11"/>
      <c r="E185" s="12" t="s">
        <v>11</v>
      </c>
      <c r="F185" s="127"/>
      <c r="G185" s="13">
        <f>SUM(G183:G184)</f>
        <v>35024</v>
      </c>
    </row>
    <row r="186" spans="1:7" ht="19.5">
      <c r="A186" s="2" t="s">
        <v>138</v>
      </c>
      <c r="B186" s="127"/>
      <c r="C186" s="10">
        <v>2000000</v>
      </c>
      <c r="D186" s="11"/>
      <c r="E186" s="12"/>
      <c r="F186" s="127"/>
      <c r="G186" s="10"/>
    </row>
    <row r="187" spans="1:7" ht="19.5">
      <c r="A187" s="7" t="s">
        <v>99</v>
      </c>
      <c r="B187" s="127"/>
      <c r="C187" s="10">
        <v>30000</v>
      </c>
      <c r="D187" s="11"/>
      <c r="E187" s="127" t="s">
        <v>13</v>
      </c>
      <c r="F187" s="127"/>
      <c r="G187" s="11"/>
    </row>
    <row r="188" spans="1:7" ht="21.75">
      <c r="A188" s="127" t="s">
        <v>14</v>
      </c>
      <c r="B188" s="127"/>
      <c r="C188" s="10">
        <v>900</v>
      </c>
      <c r="D188" s="15"/>
      <c r="E188" s="16" t="s">
        <v>15</v>
      </c>
      <c r="F188" s="3"/>
      <c r="G188" s="10">
        <v>105000</v>
      </c>
    </row>
    <row r="189" spans="1:7" ht="21.75">
      <c r="A189" s="127" t="s">
        <v>16</v>
      </c>
      <c r="B189" s="127"/>
      <c r="C189" s="10">
        <f>SUM(C183:C188)</f>
        <v>3101724</v>
      </c>
      <c r="D189" s="15"/>
      <c r="E189" s="91" t="s">
        <v>91</v>
      </c>
      <c r="F189" s="127"/>
      <c r="G189" s="10">
        <f>44000+15000</f>
        <v>59000</v>
      </c>
    </row>
    <row r="190" spans="1:7" ht="21.75">
      <c r="A190" s="127"/>
      <c r="B190" s="127"/>
      <c r="C190" s="15"/>
      <c r="D190" s="15"/>
      <c r="E190" s="127"/>
      <c r="F190" s="127"/>
      <c r="G190" s="15"/>
    </row>
    <row r="191" spans="1:7" ht="19.5">
      <c r="A191" s="127" t="s">
        <v>17</v>
      </c>
      <c r="B191" s="127"/>
      <c r="C191" s="11"/>
      <c r="D191" s="11"/>
      <c r="E191" s="127"/>
      <c r="F191" s="127"/>
      <c r="G191" s="11"/>
    </row>
    <row r="192" spans="1:7" ht="19.5">
      <c r="A192" s="127" t="s">
        <v>18</v>
      </c>
      <c r="B192" s="127"/>
      <c r="C192" s="11">
        <f>115775989+800800</f>
        <v>116576789</v>
      </c>
      <c r="D192" s="11"/>
      <c r="E192" s="127"/>
      <c r="F192" s="17"/>
      <c r="G192" s="11"/>
    </row>
    <row r="193" spans="1:7" ht="19.5">
      <c r="A193" s="127" t="s">
        <v>19</v>
      </c>
      <c r="B193" s="127"/>
      <c r="C193" s="18">
        <v>1146000</v>
      </c>
      <c r="D193" s="19"/>
      <c r="E193" s="20" t="s">
        <v>20</v>
      </c>
      <c r="F193" s="127"/>
      <c r="G193" s="11"/>
    </row>
    <row r="194" spans="1:7" ht="21.75">
      <c r="A194" s="21" t="s">
        <v>21</v>
      </c>
      <c r="B194" s="3"/>
      <c r="C194" s="60">
        <v>558463</v>
      </c>
      <c r="D194" s="15"/>
      <c r="E194" s="17" t="s">
        <v>22</v>
      </c>
      <c r="F194" s="127"/>
      <c r="G194" s="11">
        <f>116921989+800800</f>
        <v>117722789</v>
      </c>
    </row>
    <row r="195" spans="1:7" ht="19.5">
      <c r="A195" s="12" t="s">
        <v>23</v>
      </c>
      <c r="B195" s="127"/>
      <c r="C195" s="22">
        <f>SUM(C192:C194)</f>
        <v>118281252</v>
      </c>
      <c r="D195" s="11"/>
      <c r="E195" s="12" t="s">
        <v>24</v>
      </c>
      <c r="F195" s="127"/>
      <c r="G195" s="11">
        <v>2162972</v>
      </c>
    </row>
    <row r="196" spans="1:7" ht="21.75">
      <c r="A196" s="127"/>
      <c r="B196" s="127"/>
      <c r="C196" s="11"/>
      <c r="D196" s="15"/>
      <c r="E196" s="12" t="s">
        <v>25</v>
      </c>
      <c r="F196" s="127"/>
      <c r="G196" s="23">
        <v>1360191</v>
      </c>
    </row>
    <row r="197" spans="1:7" ht="19.5">
      <c r="A197" s="127" t="s">
        <v>26</v>
      </c>
      <c r="B197" s="127"/>
      <c r="C197" s="11"/>
      <c r="D197" s="11"/>
      <c r="E197" s="12" t="s">
        <v>11</v>
      </c>
      <c r="F197" s="127"/>
      <c r="G197" s="22">
        <f>SUM(G194:G196)</f>
        <v>121245952</v>
      </c>
    </row>
    <row r="198" spans="1:7" ht="19.5">
      <c r="A198" s="127" t="s">
        <v>27</v>
      </c>
      <c r="B198" s="127"/>
      <c r="C198" s="11">
        <v>3000</v>
      </c>
      <c r="D198" s="11"/>
      <c r="E198" s="127"/>
      <c r="F198" s="127"/>
      <c r="G198" s="11"/>
    </row>
    <row r="199" spans="1:7" ht="19.5">
      <c r="A199" s="130" t="s">
        <v>139</v>
      </c>
      <c r="C199" s="90">
        <f>44000+15000</f>
        <v>59000</v>
      </c>
      <c r="D199" s="11"/>
      <c r="E199" s="127"/>
      <c r="F199" s="127"/>
      <c r="G199" s="11"/>
    </row>
    <row r="200" spans="1:7" ht="19.5">
      <c r="A200" s="12" t="s">
        <v>11</v>
      </c>
      <c r="B200" s="127"/>
      <c r="C200" s="24">
        <f>SUM(C198:C199)</f>
        <v>62000</v>
      </c>
      <c r="D200" s="11"/>
      <c r="E200" s="127"/>
      <c r="F200" s="127"/>
      <c r="G200" s="11"/>
    </row>
    <row r="201" spans="1:7" ht="19.5">
      <c r="A201" s="127"/>
      <c r="B201" s="127"/>
      <c r="C201" s="11"/>
      <c r="D201" s="11"/>
      <c r="E201" s="127"/>
      <c r="F201" s="127"/>
      <c r="G201" s="11"/>
    </row>
    <row r="202" spans="1:7" ht="19.5">
      <c r="A202" s="127"/>
      <c r="B202" s="127"/>
      <c r="C202" s="11"/>
      <c r="D202" s="11"/>
      <c r="E202" s="127"/>
      <c r="F202" s="127"/>
      <c r="G202" s="11"/>
    </row>
    <row r="203" spans="1:7" ht="19.5">
      <c r="A203" s="127"/>
      <c r="B203" s="17"/>
      <c r="C203" s="11"/>
      <c r="D203" s="11"/>
      <c r="E203" s="127"/>
      <c r="F203" s="127"/>
      <c r="G203" s="11"/>
    </row>
    <row r="204" spans="1:7" ht="20.25" thickBot="1">
      <c r="A204" s="127" t="s">
        <v>29</v>
      </c>
      <c r="B204" s="17"/>
      <c r="C204" s="25">
        <f>C189+C195+C200</f>
        <v>121444976</v>
      </c>
      <c r="D204" s="11"/>
      <c r="E204" s="127" t="s">
        <v>30</v>
      </c>
      <c r="F204" s="127"/>
      <c r="G204" s="25">
        <f>G185+G188+G189+G191+G197</f>
        <v>121444976</v>
      </c>
    </row>
    <row r="205" spans="1:7" ht="20.25" thickTop="1">
      <c r="A205" s="17"/>
      <c r="B205" s="17"/>
      <c r="C205" s="11"/>
      <c r="D205" s="11"/>
      <c r="E205" s="127"/>
      <c r="F205" s="127"/>
      <c r="G205" s="17"/>
    </row>
    <row r="206" spans="1:7" ht="19.5">
      <c r="A206" s="17"/>
      <c r="B206" s="17"/>
      <c r="C206" s="11"/>
      <c r="D206" s="11"/>
      <c r="E206" s="127"/>
      <c r="F206" s="127"/>
      <c r="G206" s="17"/>
    </row>
    <row r="207" spans="1:7" ht="19.5">
      <c r="A207" s="17"/>
      <c r="B207" s="17"/>
      <c r="C207" s="11"/>
      <c r="D207" s="11"/>
      <c r="E207" s="127"/>
      <c r="F207" s="127"/>
      <c r="G207" s="17"/>
    </row>
    <row r="208" spans="1:7" ht="19.5">
      <c r="A208" s="17"/>
      <c r="B208" s="17"/>
      <c r="C208" s="17"/>
      <c r="D208" s="17"/>
      <c r="E208" s="17"/>
      <c r="F208" s="17"/>
      <c r="G208" s="17"/>
    </row>
    <row r="209" spans="1:7" ht="19.5">
      <c r="A209" s="148" t="s">
        <v>31</v>
      </c>
      <c r="B209" s="148"/>
      <c r="C209" s="148"/>
      <c r="D209" s="148"/>
      <c r="E209" s="148"/>
      <c r="F209" s="148"/>
      <c r="G209" s="148"/>
    </row>
    <row r="211" spans="1:7" ht="27.75">
      <c r="A211" s="146" t="s">
        <v>0</v>
      </c>
      <c r="B211" s="146"/>
      <c r="C211" s="146"/>
      <c r="D211" s="146"/>
      <c r="E211" s="146"/>
      <c r="F211" s="146"/>
      <c r="G211" s="146"/>
    </row>
    <row r="212" spans="1:7" ht="27.75">
      <c r="A212" s="1"/>
      <c r="B212" s="2"/>
      <c r="C212" s="2"/>
      <c r="D212" s="2"/>
      <c r="E212" s="2"/>
      <c r="F212" s="2"/>
      <c r="G212" s="2"/>
    </row>
    <row r="213" spans="1:7" ht="27.75">
      <c r="A213" s="3"/>
      <c r="B213" s="4"/>
      <c r="C213" s="146" t="s">
        <v>1</v>
      </c>
      <c r="D213" s="146"/>
      <c r="E213" s="146"/>
      <c r="F213" s="4"/>
      <c r="G213" s="4"/>
    </row>
    <row r="214" spans="1:7" ht="27.75">
      <c r="A214" s="3"/>
      <c r="B214" s="4"/>
      <c r="C214" s="147" t="s">
        <v>144</v>
      </c>
      <c r="D214" s="147"/>
      <c r="E214" s="147"/>
      <c r="F214" s="4"/>
      <c r="G214" s="4"/>
    </row>
    <row r="215" spans="1:7">
      <c r="A215" s="5"/>
      <c r="B215" s="5"/>
      <c r="C215" s="5"/>
      <c r="D215" s="5"/>
      <c r="E215" s="5"/>
      <c r="F215" s="5"/>
      <c r="G215" s="5"/>
    </row>
    <row r="216" spans="1:7" ht="19.5">
      <c r="A216" s="6" t="s">
        <v>2</v>
      </c>
      <c r="B216" s="7"/>
      <c r="C216" s="6" t="s">
        <v>3</v>
      </c>
      <c r="D216" s="7"/>
      <c r="E216" s="6" t="s">
        <v>2</v>
      </c>
      <c r="F216" s="7"/>
      <c r="G216" s="6" t="s">
        <v>3</v>
      </c>
    </row>
    <row r="217" spans="1:7" ht="19.5">
      <c r="A217" s="7"/>
      <c r="B217" s="7"/>
      <c r="C217" s="7"/>
      <c r="D217" s="7"/>
      <c r="E217" s="7"/>
      <c r="F217" s="7"/>
      <c r="G217" s="7"/>
    </row>
    <row r="218" spans="1:7" ht="19.5">
      <c r="A218" s="131" t="s">
        <v>4</v>
      </c>
      <c r="B218" s="7"/>
      <c r="C218" s="7"/>
      <c r="D218" s="7"/>
      <c r="E218" s="131" t="s">
        <v>5</v>
      </c>
      <c r="F218" s="7"/>
      <c r="G218" s="7"/>
    </row>
    <row r="219" spans="1:7" ht="19.5">
      <c r="A219" s="9" t="s">
        <v>90</v>
      </c>
      <c r="C219" s="90">
        <v>0</v>
      </c>
      <c r="D219" s="11"/>
      <c r="E219" s="131" t="s">
        <v>9</v>
      </c>
      <c r="F219" s="131"/>
      <c r="G219" s="10">
        <v>40904</v>
      </c>
    </row>
    <row r="220" spans="1:7" ht="19.5">
      <c r="A220" s="131" t="s">
        <v>8</v>
      </c>
      <c r="B220" s="131"/>
      <c r="C220" s="10">
        <v>100000</v>
      </c>
      <c r="D220" s="11"/>
      <c r="E220" s="131" t="s">
        <v>81</v>
      </c>
      <c r="F220" s="131"/>
      <c r="G220" s="10">
        <v>0</v>
      </c>
    </row>
    <row r="221" spans="1:7" ht="19.5">
      <c r="A221" s="131" t="s">
        <v>10</v>
      </c>
      <c r="B221" s="131"/>
      <c r="C221" s="10">
        <v>957146</v>
      </c>
      <c r="D221" s="11"/>
      <c r="E221" s="12" t="s">
        <v>11</v>
      </c>
      <c r="F221" s="131"/>
      <c r="G221" s="13">
        <f>SUM(G219:G220)</f>
        <v>40904</v>
      </c>
    </row>
    <row r="222" spans="1:7" ht="19.5">
      <c r="A222" s="2" t="s">
        <v>138</v>
      </c>
      <c r="B222" s="131"/>
      <c r="C222" s="10">
        <v>2000000</v>
      </c>
      <c r="D222" s="11"/>
      <c r="E222" s="12"/>
      <c r="F222" s="131"/>
      <c r="G222" s="10"/>
    </row>
    <row r="223" spans="1:7" ht="19.5">
      <c r="A223" s="7" t="s">
        <v>99</v>
      </c>
      <c r="B223" s="131"/>
      <c r="C223" s="10">
        <v>230000</v>
      </c>
      <c r="D223" s="11"/>
      <c r="E223" s="131" t="s">
        <v>13</v>
      </c>
      <c r="F223" s="131"/>
      <c r="G223" s="11"/>
    </row>
    <row r="224" spans="1:7" ht="21.75">
      <c r="A224" s="131" t="s">
        <v>14</v>
      </c>
      <c r="B224" s="131"/>
      <c r="C224" s="10">
        <v>1090</v>
      </c>
      <c r="D224" s="15"/>
      <c r="E224" s="16" t="s">
        <v>15</v>
      </c>
      <c r="F224" s="3"/>
      <c r="G224" s="10">
        <v>160000</v>
      </c>
    </row>
    <row r="225" spans="1:7" ht="21.75">
      <c r="A225" s="131" t="s">
        <v>16</v>
      </c>
      <c r="B225" s="131"/>
      <c r="C225" s="10">
        <f>SUM(C219:C224)</f>
        <v>3288236</v>
      </c>
      <c r="D225" s="15"/>
      <c r="E225" s="91" t="s">
        <v>91</v>
      </c>
      <c r="F225" s="131"/>
      <c r="G225" s="10">
        <f>44000+15000</f>
        <v>59000</v>
      </c>
    </row>
    <row r="226" spans="1:7" ht="21.75">
      <c r="A226" s="131"/>
      <c r="B226" s="131"/>
      <c r="C226" s="15"/>
      <c r="D226" s="15"/>
      <c r="E226" s="131"/>
      <c r="F226" s="131"/>
      <c r="G226" s="15"/>
    </row>
    <row r="227" spans="1:7" ht="19.5">
      <c r="A227" s="131" t="s">
        <v>17</v>
      </c>
      <c r="B227" s="131"/>
      <c r="C227" s="11"/>
      <c r="D227" s="11"/>
      <c r="E227" s="131"/>
      <c r="F227" s="131"/>
      <c r="G227" s="11"/>
    </row>
    <row r="228" spans="1:7" ht="19.5">
      <c r="A228" s="131" t="s">
        <v>18</v>
      </c>
      <c r="B228" s="131"/>
      <c r="C228" s="11">
        <f>115775989+800800</f>
        <v>116576789</v>
      </c>
      <c r="D228" s="11"/>
      <c r="E228" s="131"/>
      <c r="F228" s="17"/>
      <c r="G228" s="11"/>
    </row>
    <row r="229" spans="1:7" ht="19.5">
      <c r="A229" s="131" t="s">
        <v>19</v>
      </c>
      <c r="B229" s="131"/>
      <c r="C229" s="18">
        <v>1146000</v>
      </c>
      <c r="D229" s="19"/>
      <c r="E229" s="20" t="s">
        <v>20</v>
      </c>
      <c r="F229" s="131"/>
      <c r="G229" s="11"/>
    </row>
    <row r="230" spans="1:7" ht="21.75">
      <c r="A230" s="21" t="s">
        <v>21</v>
      </c>
      <c r="B230" s="3"/>
      <c r="C230" s="60">
        <v>558463</v>
      </c>
      <c r="D230" s="15"/>
      <c r="E230" s="17" t="s">
        <v>22</v>
      </c>
      <c r="F230" s="131"/>
      <c r="G230" s="11">
        <f>116921989+800800</f>
        <v>117722789</v>
      </c>
    </row>
    <row r="231" spans="1:7" ht="19.5">
      <c r="A231" s="12" t="s">
        <v>23</v>
      </c>
      <c r="B231" s="131"/>
      <c r="C231" s="22">
        <f>SUM(C228:C230)</f>
        <v>118281252</v>
      </c>
      <c r="D231" s="11"/>
      <c r="E231" s="12" t="s">
        <v>24</v>
      </c>
      <c r="F231" s="131"/>
      <c r="G231" s="11">
        <v>2162972</v>
      </c>
    </row>
    <row r="232" spans="1:7" ht="21.75">
      <c r="A232" s="131"/>
      <c r="B232" s="131"/>
      <c r="C232" s="11"/>
      <c r="D232" s="15"/>
      <c r="E232" s="12" t="s">
        <v>25</v>
      </c>
      <c r="F232" s="131"/>
      <c r="G232" s="23">
        <v>1485823</v>
      </c>
    </row>
    <row r="233" spans="1:7" ht="19.5">
      <c r="A233" s="131" t="s">
        <v>26</v>
      </c>
      <c r="B233" s="131"/>
      <c r="C233" s="11"/>
      <c r="D233" s="11"/>
      <c r="E233" s="12" t="s">
        <v>11</v>
      </c>
      <c r="F233" s="131"/>
      <c r="G233" s="22">
        <f>SUM(G230:G232)</f>
        <v>121371584</v>
      </c>
    </row>
    <row r="234" spans="1:7" ht="19.5">
      <c r="A234" s="131" t="s">
        <v>27</v>
      </c>
      <c r="B234" s="131"/>
      <c r="C234" s="11">
        <v>3000</v>
      </c>
      <c r="D234" s="11"/>
      <c r="E234" s="131"/>
      <c r="F234" s="131"/>
      <c r="G234" s="11"/>
    </row>
    <row r="235" spans="1:7" ht="19.5">
      <c r="A235" s="130" t="s">
        <v>108</v>
      </c>
      <c r="C235" s="90">
        <f>44000+15000</f>
        <v>59000</v>
      </c>
      <c r="D235" s="11"/>
      <c r="E235" s="131"/>
      <c r="F235" s="131"/>
      <c r="G235" s="11"/>
    </row>
    <row r="236" spans="1:7" ht="19.5">
      <c r="A236" s="12" t="s">
        <v>11</v>
      </c>
      <c r="B236" s="131"/>
      <c r="C236" s="24">
        <f>SUM(C234:C235)</f>
        <v>62000</v>
      </c>
      <c r="D236" s="11"/>
      <c r="E236" s="131"/>
      <c r="F236" s="131"/>
      <c r="G236" s="11"/>
    </row>
    <row r="237" spans="1:7" ht="19.5">
      <c r="A237" s="131"/>
      <c r="B237" s="131"/>
      <c r="C237" s="11"/>
      <c r="D237" s="11"/>
      <c r="E237" s="131"/>
      <c r="F237" s="131"/>
      <c r="G237" s="11"/>
    </row>
    <row r="238" spans="1:7" ht="19.5">
      <c r="A238" s="131"/>
      <c r="B238" s="131"/>
      <c r="C238" s="11"/>
      <c r="D238" s="11"/>
      <c r="E238" s="131"/>
      <c r="F238" s="131"/>
      <c r="G238" s="11"/>
    </row>
    <row r="239" spans="1:7" ht="19.5">
      <c r="A239" s="131"/>
      <c r="B239" s="17"/>
      <c r="C239" s="11"/>
      <c r="D239" s="11"/>
      <c r="E239" s="131"/>
      <c r="F239" s="131"/>
      <c r="G239" s="11"/>
    </row>
    <row r="240" spans="1:7" ht="20.25" thickBot="1">
      <c r="A240" s="131" t="s">
        <v>29</v>
      </c>
      <c r="B240" s="17"/>
      <c r="C240" s="25">
        <f>C225+C231+C236</f>
        <v>121631488</v>
      </c>
      <c r="D240" s="11"/>
      <c r="E240" s="131" t="s">
        <v>30</v>
      </c>
      <c r="F240" s="131"/>
      <c r="G240" s="25">
        <f>G221+G224+G225+G227+G233</f>
        <v>121631488</v>
      </c>
    </row>
    <row r="241" spans="1:7" ht="20.25" thickTop="1">
      <c r="A241" s="17"/>
      <c r="B241" s="17"/>
      <c r="C241" s="11"/>
      <c r="D241" s="11"/>
      <c r="E241" s="131"/>
      <c r="F241" s="131"/>
      <c r="G241" s="17"/>
    </row>
    <row r="242" spans="1:7" ht="19.5">
      <c r="A242" s="17"/>
      <c r="B242" s="17"/>
      <c r="C242" s="11"/>
      <c r="D242" s="11"/>
      <c r="E242" s="131"/>
      <c r="F242" s="131"/>
      <c r="G242" s="17"/>
    </row>
    <row r="243" spans="1:7" ht="19.5">
      <c r="A243" s="17"/>
      <c r="B243" s="17"/>
      <c r="C243" s="11"/>
      <c r="D243" s="11"/>
      <c r="E243" s="131"/>
      <c r="F243" s="131"/>
      <c r="G243" s="17"/>
    </row>
    <row r="244" spans="1:7" ht="19.5">
      <c r="A244" s="17"/>
      <c r="B244" s="17"/>
      <c r="C244" s="17"/>
      <c r="D244" s="17"/>
      <c r="E244" s="17"/>
      <c r="F244" s="17"/>
      <c r="G244" s="17"/>
    </row>
    <row r="245" spans="1:7" ht="19.5">
      <c r="A245" s="148" t="s">
        <v>31</v>
      </c>
      <c r="B245" s="148"/>
      <c r="C245" s="148"/>
      <c r="D245" s="148"/>
      <c r="E245" s="148"/>
      <c r="F245" s="148"/>
      <c r="G245" s="148"/>
    </row>
    <row r="247" spans="1:7" ht="27.75">
      <c r="A247" s="146" t="s">
        <v>0</v>
      </c>
      <c r="B247" s="146"/>
      <c r="C247" s="146"/>
      <c r="D247" s="146"/>
      <c r="E247" s="146"/>
      <c r="F247" s="146"/>
      <c r="G247" s="146"/>
    </row>
    <row r="248" spans="1:7" ht="27.75">
      <c r="A248" s="1"/>
      <c r="B248" s="2"/>
      <c r="C248" s="2"/>
      <c r="D248" s="2"/>
      <c r="E248" s="2"/>
      <c r="F248" s="2"/>
      <c r="G248" s="2"/>
    </row>
    <row r="249" spans="1:7" ht="27.75">
      <c r="A249" s="3"/>
      <c r="B249" s="4"/>
      <c r="C249" s="146" t="s">
        <v>1</v>
      </c>
      <c r="D249" s="146"/>
      <c r="E249" s="146"/>
      <c r="F249" s="4"/>
      <c r="G249" s="4"/>
    </row>
    <row r="250" spans="1:7" ht="27.75">
      <c r="A250" s="3"/>
      <c r="B250" s="4"/>
      <c r="C250" s="147" t="s">
        <v>145</v>
      </c>
      <c r="D250" s="147"/>
      <c r="E250" s="147"/>
      <c r="F250" s="4"/>
      <c r="G250" s="4"/>
    </row>
    <row r="251" spans="1:7">
      <c r="A251" s="5"/>
      <c r="B251" s="5"/>
      <c r="C251" s="5"/>
      <c r="D251" s="5"/>
      <c r="E251" s="5"/>
      <c r="F251" s="5"/>
      <c r="G251" s="5"/>
    </row>
    <row r="252" spans="1:7" ht="19.5">
      <c r="A252" s="6" t="s">
        <v>2</v>
      </c>
      <c r="B252" s="7"/>
      <c r="C252" s="6" t="s">
        <v>3</v>
      </c>
      <c r="D252" s="7"/>
      <c r="E252" s="6" t="s">
        <v>2</v>
      </c>
      <c r="F252" s="7"/>
      <c r="G252" s="6" t="s">
        <v>3</v>
      </c>
    </row>
    <row r="253" spans="1:7" ht="19.5">
      <c r="A253" s="7"/>
      <c r="B253" s="7"/>
      <c r="C253" s="7"/>
      <c r="D253" s="7"/>
      <c r="E253" s="7"/>
      <c r="F253" s="7"/>
      <c r="G253" s="7"/>
    </row>
    <row r="254" spans="1:7" ht="19.5">
      <c r="A254" s="134" t="s">
        <v>4</v>
      </c>
      <c r="B254" s="7"/>
      <c r="C254" s="7"/>
      <c r="D254" s="7"/>
      <c r="E254" s="134" t="s">
        <v>5</v>
      </c>
      <c r="F254" s="7"/>
      <c r="G254" s="7"/>
    </row>
    <row r="255" spans="1:7" ht="19.5">
      <c r="A255" s="9" t="s">
        <v>90</v>
      </c>
      <c r="C255" s="90">
        <v>0</v>
      </c>
      <c r="D255" s="11"/>
      <c r="E255" s="134" t="s">
        <v>9</v>
      </c>
      <c r="F255" s="134"/>
      <c r="G255" s="10">
        <v>33116</v>
      </c>
    </row>
    <row r="256" spans="1:7" ht="19.5">
      <c r="A256" s="134" t="s">
        <v>8</v>
      </c>
      <c r="B256" s="134"/>
      <c r="C256" s="10">
        <v>100000</v>
      </c>
      <c r="D256" s="11"/>
      <c r="E256" s="134" t="s">
        <v>81</v>
      </c>
      <c r="F256" s="134"/>
      <c r="G256" s="10">
        <v>0</v>
      </c>
    </row>
    <row r="257" spans="1:7" ht="19.5">
      <c r="A257" s="134" t="s">
        <v>10</v>
      </c>
      <c r="B257" s="134"/>
      <c r="C257" s="10">
        <v>902549</v>
      </c>
      <c r="D257" s="11"/>
      <c r="E257" s="12" t="s">
        <v>11</v>
      </c>
      <c r="F257" s="134"/>
      <c r="G257" s="13">
        <f>SUM(G255:G256)</f>
        <v>33116</v>
      </c>
    </row>
    <row r="258" spans="1:7" ht="19.5">
      <c r="A258" s="2" t="s">
        <v>138</v>
      </c>
      <c r="B258" s="134"/>
      <c r="C258" s="10">
        <v>2000000</v>
      </c>
      <c r="D258" s="11"/>
      <c r="E258" s="12"/>
      <c r="F258" s="134"/>
      <c r="G258" s="10"/>
    </row>
    <row r="259" spans="1:7" ht="19.5">
      <c r="A259" s="7" t="s">
        <v>99</v>
      </c>
      <c r="B259" s="134"/>
      <c r="C259" s="10">
        <v>30000</v>
      </c>
      <c r="D259" s="11"/>
      <c r="E259" s="134" t="s">
        <v>13</v>
      </c>
      <c r="F259" s="134"/>
      <c r="G259" s="11"/>
    </row>
    <row r="260" spans="1:7" ht="21.75">
      <c r="A260" s="134" t="s">
        <v>14</v>
      </c>
      <c r="B260" s="134"/>
      <c r="C260" s="10">
        <v>1280</v>
      </c>
      <c r="D260" s="15"/>
      <c r="E260" s="16" t="s">
        <v>15</v>
      </c>
      <c r="F260" s="3"/>
      <c r="G260" s="10">
        <v>160000</v>
      </c>
    </row>
    <row r="261" spans="1:7" ht="21.75">
      <c r="A261" s="134" t="s">
        <v>16</v>
      </c>
      <c r="B261" s="134"/>
      <c r="C261" s="10">
        <f>SUM(C255:C260)</f>
        <v>3033829</v>
      </c>
      <c r="D261" s="15"/>
      <c r="E261" s="91" t="s">
        <v>91</v>
      </c>
      <c r="F261" s="134"/>
      <c r="G261" s="10">
        <v>74000</v>
      </c>
    </row>
    <row r="262" spans="1:7" ht="21.75">
      <c r="A262" s="134"/>
      <c r="B262" s="134"/>
      <c r="C262" s="15"/>
      <c r="D262" s="15"/>
      <c r="E262" s="134"/>
      <c r="F262" s="134"/>
      <c r="G262" s="15"/>
    </row>
    <row r="263" spans="1:7" ht="19.5">
      <c r="A263" s="134" t="s">
        <v>17</v>
      </c>
      <c r="B263" s="134"/>
      <c r="C263" s="11"/>
      <c r="D263" s="11"/>
      <c r="E263" s="134"/>
      <c r="F263" s="134"/>
      <c r="G263" s="11"/>
    </row>
    <row r="264" spans="1:7" ht="19.5">
      <c r="A264" s="134" t="s">
        <v>18</v>
      </c>
      <c r="B264" s="134"/>
      <c r="C264" s="11">
        <f>115775989+800800</f>
        <v>116576789</v>
      </c>
      <c r="D264" s="11"/>
      <c r="E264" s="134"/>
      <c r="F264" s="17"/>
      <c r="G264" s="11"/>
    </row>
    <row r="265" spans="1:7" ht="19.5">
      <c r="A265" s="134" t="s">
        <v>19</v>
      </c>
      <c r="B265" s="134"/>
      <c r="C265" s="18">
        <v>1146000</v>
      </c>
      <c r="D265" s="19"/>
      <c r="E265" s="20" t="s">
        <v>20</v>
      </c>
      <c r="F265" s="134"/>
      <c r="G265" s="11"/>
    </row>
    <row r="266" spans="1:7" ht="21.75">
      <c r="A266" s="21" t="s">
        <v>21</v>
      </c>
      <c r="B266" s="3"/>
      <c r="C266" s="60">
        <v>558463</v>
      </c>
      <c r="D266" s="15"/>
      <c r="E266" s="17" t="s">
        <v>22</v>
      </c>
      <c r="F266" s="134"/>
      <c r="G266" s="11">
        <f>116921989+800800</f>
        <v>117722789</v>
      </c>
    </row>
    <row r="267" spans="1:7" ht="19.5">
      <c r="A267" s="12" t="s">
        <v>23</v>
      </c>
      <c r="B267" s="134"/>
      <c r="C267" s="22">
        <f>SUM(C264:C266)</f>
        <v>118281252</v>
      </c>
      <c r="D267" s="11"/>
      <c r="E267" s="12" t="s">
        <v>24</v>
      </c>
      <c r="F267" s="134"/>
      <c r="G267" s="11">
        <v>2162972</v>
      </c>
    </row>
    <row r="268" spans="1:7" ht="21.75">
      <c r="A268" s="134"/>
      <c r="B268" s="134"/>
      <c r="C268" s="11"/>
      <c r="D268" s="15"/>
      <c r="E268" s="12" t="s">
        <v>25</v>
      </c>
      <c r="F268" s="134"/>
      <c r="G268" s="23">
        <v>1239204</v>
      </c>
    </row>
    <row r="269" spans="1:7" ht="19.5">
      <c r="A269" s="134" t="s">
        <v>26</v>
      </c>
      <c r="B269" s="134"/>
      <c r="C269" s="11"/>
      <c r="D269" s="11"/>
      <c r="E269" s="12" t="s">
        <v>11</v>
      </c>
      <c r="F269" s="134"/>
      <c r="G269" s="22">
        <f>SUM(G266:G268)</f>
        <v>121124965</v>
      </c>
    </row>
    <row r="270" spans="1:7" ht="19.5">
      <c r="A270" s="134" t="s">
        <v>27</v>
      </c>
      <c r="B270" s="134"/>
      <c r="C270" s="11">
        <v>3000</v>
      </c>
      <c r="D270" s="11"/>
      <c r="E270" s="134"/>
      <c r="F270" s="134"/>
      <c r="G270" s="11"/>
    </row>
    <row r="271" spans="1:7" ht="19.5">
      <c r="A271" s="130" t="s">
        <v>108</v>
      </c>
      <c r="C271" s="90">
        <v>74000</v>
      </c>
      <c r="D271" s="11"/>
      <c r="E271" s="134"/>
      <c r="F271" s="134"/>
      <c r="G271" s="11"/>
    </row>
    <row r="272" spans="1:7" ht="19.5">
      <c r="A272" s="12" t="s">
        <v>11</v>
      </c>
      <c r="B272" s="134"/>
      <c r="C272" s="24">
        <f>SUM(C270:C271)</f>
        <v>77000</v>
      </c>
      <c r="D272" s="11"/>
      <c r="E272" s="134"/>
      <c r="F272" s="134"/>
      <c r="G272" s="11"/>
    </row>
    <row r="273" spans="1:7" ht="19.5">
      <c r="A273" s="134"/>
      <c r="B273" s="134"/>
      <c r="C273" s="11"/>
      <c r="D273" s="11"/>
      <c r="E273" s="134"/>
      <c r="F273" s="134"/>
      <c r="G273" s="11"/>
    </row>
    <row r="274" spans="1:7" ht="19.5">
      <c r="A274" s="134"/>
      <c r="B274" s="134"/>
      <c r="C274" s="11"/>
      <c r="D274" s="11"/>
      <c r="E274" s="134"/>
      <c r="F274" s="134"/>
      <c r="G274" s="11"/>
    </row>
    <row r="275" spans="1:7" ht="19.5">
      <c r="A275" s="134"/>
      <c r="B275" s="17"/>
      <c r="C275" s="11"/>
      <c r="D275" s="11"/>
      <c r="E275" s="134"/>
      <c r="F275" s="134"/>
      <c r="G275" s="11"/>
    </row>
    <row r="276" spans="1:7" ht="20.25" thickBot="1">
      <c r="A276" s="134" t="s">
        <v>29</v>
      </c>
      <c r="B276" s="17"/>
      <c r="C276" s="25">
        <f>C261+C267+C272</f>
        <v>121392081</v>
      </c>
      <c r="D276" s="11"/>
      <c r="E276" s="134" t="s">
        <v>30</v>
      </c>
      <c r="F276" s="134"/>
      <c r="G276" s="25">
        <f>G257+G260+G261+G263+G269</f>
        <v>121392081</v>
      </c>
    </row>
    <row r="277" spans="1:7" ht="20.25" thickTop="1">
      <c r="A277" s="17"/>
      <c r="B277" s="17"/>
      <c r="C277" s="11"/>
      <c r="D277" s="11"/>
      <c r="E277" s="134"/>
      <c r="F277" s="134"/>
      <c r="G277" s="17"/>
    </row>
    <row r="278" spans="1:7" ht="19.5">
      <c r="A278" s="17"/>
      <c r="B278" s="17"/>
      <c r="C278" s="11"/>
      <c r="D278" s="11"/>
      <c r="E278" s="134"/>
      <c r="F278" s="134"/>
      <c r="G278" s="17"/>
    </row>
    <row r="279" spans="1:7" ht="19.5">
      <c r="A279" s="17"/>
      <c r="B279" s="17"/>
      <c r="C279" s="11"/>
      <c r="D279" s="11"/>
      <c r="E279" s="134"/>
      <c r="F279" s="134"/>
      <c r="G279" s="17"/>
    </row>
    <row r="280" spans="1:7" ht="19.5">
      <c r="A280" s="17"/>
      <c r="B280" s="17"/>
      <c r="C280" s="17"/>
      <c r="D280" s="17"/>
      <c r="E280" s="17"/>
      <c r="F280" s="17"/>
      <c r="G280" s="17"/>
    </row>
    <row r="281" spans="1:7" ht="19.5">
      <c r="A281" s="148" t="s">
        <v>31</v>
      </c>
      <c r="B281" s="148"/>
      <c r="C281" s="148"/>
      <c r="D281" s="148"/>
      <c r="E281" s="148"/>
      <c r="F281" s="148"/>
      <c r="G281" s="148"/>
    </row>
    <row r="283" spans="1:7" ht="27.75">
      <c r="A283" s="146" t="s">
        <v>0</v>
      </c>
      <c r="B283" s="146"/>
      <c r="C283" s="146"/>
      <c r="D283" s="146"/>
      <c r="E283" s="146"/>
      <c r="F283" s="146"/>
      <c r="G283" s="146"/>
    </row>
    <row r="284" spans="1:7" ht="27.75">
      <c r="A284" s="1"/>
      <c r="B284" s="2"/>
      <c r="C284" s="2"/>
      <c r="D284" s="2"/>
      <c r="E284" s="2"/>
      <c r="F284" s="2"/>
      <c r="G284" s="2"/>
    </row>
    <row r="285" spans="1:7" ht="27.75">
      <c r="A285" s="3"/>
      <c r="B285" s="4"/>
      <c r="C285" s="146" t="s">
        <v>1</v>
      </c>
      <c r="D285" s="146"/>
      <c r="E285" s="146"/>
      <c r="F285" s="4"/>
      <c r="G285" s="4"/>
    </row>
    <row r="286" spans="1:7" ht="27.75">
      <c r="A286" s="3"/>
      <c r="B286" s="4"/>
      <c r="C286" s="147" t="s">
        <v>147</v>
      </c>
      <c r="D286" s="147"/>
      <c r="E286" s="147"/>
      <c r="F286" s="4"/>
      <c r="G286" s="4"/>
    </row>
    <row r="287" spans="1:7">
      <c r="A287" s="5"/>
      <c r="B287" s="5"/>
      <c r="C287" s="5"/>
      <c r="D287" s="5"/>
      <c r="E287" s="5"/>
      <c r="F287" s="5"/>
      <c r="G287" s="5"/>
    </row>
    <row r="288" spans="1:7" ht="19.5">
      <c r="A288" s="6" t="s">
        <v>2</v>
      </c>
      <c r="B288" s="7"/>
      <c r="C288" s="6" t="s">
        <v>3</v>
      </c>
      <c r="D288" s="7"/>
      <c r="E288" s="6" t="s">
        <v>2</v>
      </c>
      <c r="F288" s="7"/>
      <c r="G288" s="6" t="s">
        <v>3</v>
      </c>
    </row>
    <row r="289" spans="1:7" ht="19.5">
      <c r="A289" s="7"/>
      <c r="B289" s="7"/>
      <c r="C289" s="7"/>
      <c r="D289" s="7"/>
      <c r="E289" s="7"/>
      <c r="F289" s="7"/>
      <c r="G289" s="7"/>
    </row>
    <row r="290" spans="1:7" ht="19.5">
      <c r="A290" s="137" t="s">
        <v>4</v>
      </c>
      <c r="B290" s="7"/>
      <c r="C290" s="7"/>
      <c r="D290" s="7"/>
      <c r="E290" s="137" t="s">
        <v>5</v>
      </c>
      <c r="F290" s="7"/>
      <c r="G290" s="7"/>
    </row>
    <row r="291" spans="1:7" ht="19.5">
      <c r="A291" s="9" t="s">
        <v>90</v>
      </c>
      <c r="C291" s="90">
        <v>0</v>
      </c>
      <c r="D291" s="11"/>
      <c r="E291" s="137" t="s">
        <v>9</v>
      </c>
      <c r="F291" s="137"/>
      <c r="G291" s="10">
        <v>65457</v>
      </c>
    </row>
    <row r="292" spans="1:7" ht="19.5">
      <c r="A292" s="137" t="s">
        <v>8</v>
      </c>
      <c r="B292" s="137"/>
      <c r="C292" s="10">
        <v>100000</v>
      </c>
      <c r="D292" s="11"/>
      <c r="E292" s="137" t="s">
        <v>81</v>
      </c>
      <c r="F292" s="137"/>
      <c r="G292" s="10">
        <v>0</v>
      </c>
    </row>
    <row r="293" spans="1:7" ht="19.5">
      <c r="A293" s="137" t="s">
        <v>10</v>
      </c>
      <c r="B293" s="137"/>
      <c r="C293" s="10">
        <v>720023</v>
      </c>
      <c r="D293" s="11"/>
      <c r="E293" s="12" t="s">
        <v>11</v>
      </c>
      <c r="F293" s="137"/>
      <c r="G293" s="13">
        <f>SUM(G291:G292)</f>
        <v>65457</v>
      </c>
    </row>
    <row r="294" spans="1:7" ht="19.5">
      <c r="A294" s="2" t="s">
        <v>138</v>
      </c>
      <c r="B294" s="137"/>
      <c r="C294" s="10">
        <v>2000000</v>
      </c>
      <c r="D294" s="11"/>
      <c r="E294" s="12"/>
      <c r="F294" s="137"/>
      <c r="G294" s="10"/>
    </row>
    <row r="295" spans="1:7" ht="19.5">
      <c r="A295" s="7" t="s">
        <v>99</v>
      </c>
      <c r="B295" s="137"/>
      <c r="C295" s="10">
        <v>180000</v>
      </c>
      <c r="D295" s="11"/>
      <c r="E295" s="137" t="s">
        <v>13</v>
      </c>
      <c r="F295" s="137"/>
      <c r="G295" s="11"/>
    </row>
    <row r="296" spans="1:7" ht="21.75">
      <c r="A296" s="137" t="s">
        <v>14</v>
      </c>
      <c r="B296" s="137"/>
      <c r="C296" s="10">
        <v>1470</v>
      </c>
      <c r="D296" s="15"/>
      <c r="E296" s="16" t="s">
        <v>15</v>
      </c>
      <c r="F296" s="3"/>
      <c r="G296" s="10">
        <v>160000</v>
      </c>
    </row>
    <row r="297" spans="1:7" ht="21.75">
      <c r="A297" s="137" t="s">
        <v>16</v>
      </c>
      <c r="B297" s="137"/>
      <c r="C297" s="10">
        <f>SUM(C291:C296)</f>
        <v>3001493</v>
      </c>
      <c r="D297" s="15"/>
      <c r="E297" s="91" t="s">
        <v>91</v>
      </c>
      <c r="F297" s="137"/>
      <c r="G297" s="10">
        <v>74000</v>
      </c>
    </row>
    <row r="298" spans="1:7" ht="21.75">
      <c r="A298" s="137"/>
      <c r="B298" s="137"/>
      <c r="C298" s="15"/>
      <c r="D298" s="15"/>
      <c r="E298" s="137"/>
      <c r="F298" s="137"/>
      <c r="G298" s="15"/>
    </row>
    <row r="299" spans="1:7" ht="19.5">
      <c r="A299" s="137" t="s">
        <v>17</v>
      </c>
      <c r="B299" s="137"/>
      <c r="C299" s="11"/>
      <c r="D299" s="11"/>
      <c r="E299" s="137"/>
      <c r="F299" s="137"/>
      <c r="G299" s="11"/>
    </row>
    <row r="300" spans="1:7" ht="19.5">
      <c r="A300" s="137" t="s">
        <v>18</v>
      </c>
      <c r="B300" s="137"/>
      <c r="C300" s="11">
        <f>115775989+800800</f>
        <v>116576789</v>
      </c>
      <c r="D300" s="11"/>
      <c r="E300" s="137"/>
      <c r="F300" s="17"/>
      <c r="G300" s="11"/>
    </row>
    <row r="301" spans="1:7" ht="19.5">
      <c r="A301" s="137" t="s">
        <v>19</v>
      </c>
      <c r="B301" s="137"/>
      <c r="C301" s="18">
        <v>1146000</v>
      </c>
      <c r="D301" s="19"/>
      <c r="E301" s="20" t="s">
        <v>20</v>
      </c>
      <c r="F301" s="137"/>
      <c r="G301" s="11"/>
    </row>
    <row r="302" spans="1:7" ht="21.75">
      <c r="A302" s="21" t="s">
        <v>21</v>
      </c>
      <c r="B302" s="3"/>
      <c r="C302" s="60">
        <v>558463</v>
      </c>
      <c r="D302" s="15"/>
      <c r="E302" s="17" t="s">
        <v>22</v>
      </c>
      <c r="F302" s="137"/>
      <c r="G302" s="11">
        <f>116921989+800800</f>
        <v>117722789</v>
      </c>
    </row>
    <row r="303" spans="1:7" ht="19.5">
      <c r="A303" s="12" t="s">
        <v>23</v>
      </c>
      <c r="B303" s="137"/>
      <c r="C303" s="22">
        <f>SUM(C300:C302)</f>
        <v>118281252</v>
      </c>
      <c r="D303" s="11"/>
      <c r="E303" s="12" t="s">
        <v>24</v>
      </c>
      <c r="F303" s="137"/>
      <c r="G303" s="11">
        <v>2162972</v>
      </c>
    </row>
    <row r="304" spans="1:7" ht="21.75">
      <c r="A304" s="137"/>
      <c r="B304" s="137"/>
      <c r="C304" s="11"/>
      <c r="D304" s="15"/>
      <c r="E304" s="12" t="s">
        <v>25</v>
      </c>
      <c r="F304" s="137"/>
      <c r="G304" s="23">
        <v>1174527</v>
      </c>
    </row>
    <row r="305" spans="1:7" ht="19.5">
      <c r="A305" s="137" t="s">
        <v>26</v>
      </c>
      <c r="B305" s="137"/>
      <c r="C305" s="11"/>
      <c r="D305" s="11"/>
      <c r="E305" s="12" t="s">
        <v>11</v>
      </c>
      <c r="F305" s="137"/>
      <c r="G305" s="22">
        <f>SUM(G302:G304)</f>
        <v>121060288</v>
      </c>
    </row>
    <row r="306" spans="1:7" ht="19.5">
      <c r="A306" s="137" t="s">
        <v>27</v>
      </c>
      <c r="B306" s="137"/>
      <c r="C306" s="11">
        <v>3000</v>
      </c>
      <c r="D306" s="11"/>
      <c r="E306" s="137"/>
      <c r="F306" s="137"/>
      <c r="G306" s="11"/>
    </row>
    <row r="307" spans="1:7" ht="19.5">
      <c r="A307" s="130" t="s">
        <v>108</v>
      </c>
      <c r="C307" s="90">
        <v>74000</v>
      </c>
      <c r="D307" s="11"/>
      <c r="E307" s="137"/>
      <c r="F307" s="137"/>
      <c r="G307" s="11"/>
    </row>
    <row r="308" spans="1:7" ht="19.5">
      <c r="A308" s="12" t="s">
        <v>11</v>
      </c>
      <c r="B308" s="137"/>
      <c r="C308" s="24">
        <f>SUM(C306:C307)</f>
        <v>77000</v>
      </c>
      <c r="D308" s="11"/>
      <c r="E308" s="137"/>
      <c r="F308" s="137"/>
      <c r="G308" s="11"/>
    </row>
    <row r="309" spans="1:7" ht="19.5">
      <c r="A309" s="137"/>
      <c r="B309" s="137"/>
      <c r="C309" s="11"/>
      <c r="D309" s="11"/>
      <c r="E309" s="137"/>
      <c r="F309" s="137"/>
      <c r="G309" s="11"/>
    </row>
    <row r="310" spans="1:7" ht="19.5">
      <c r="A310" s="137"/>
      <c r="B310" s="137"/>
      <c r="C310" s="11"/>
      <c r="D310" s="11"/>
      <c r="E310" s="137"/>
      <c r="F310" s="137"/>
      <c r="G310" s="11"/>
    </row>
    <row r="311" spans="1:7" ht="19.5">
      <c r="A311" s="137"/>
      <c r="B311" s="17"/>
      <c r="C311" s="11"/>
      <c r="D311" s="11"/>
      <c r="E311" s="137"/>
      <c r="F311" s="137"/>
      <c r="G311" s="11"/>
    </row>
    <row r="312" spans="1:7" ht="20.25" thickBot="1">
      <c r="A312" s="137" t="s">
        <v>29</v>
      </c>
      <c r="B312" s="17"/>
      <c r="C312" s="25">
        <f>C297+C303+C308</f>
        <v>121359745</v>
      </c>
      <c r="D312" s="11"/>
      <c r="E312" s="137" t="s">
        <v>30</v>
      </c>
      <c r="F312" s="137"/>
      <c r="G312" s="25">
        <f>G293+G296+G297+G299+G305</f>
        <v>121359745</v>
      </c>
    </row>
    <row r="313" spans="1:7" ht="20.25" thickTop="1">
      <c r="A313" s="17"/>
      <c r="B313" s="17"/>
      <c r="C313" s="11"/>
      <c r="D313" s="11"/>
      <c r="E313" s="137"/>
      <c r="F313" s="137"/>
      <c r="G313" s="17"/>
    </row>
    <row r="314" spans="1:7" ht="19.5">
      <c r="A314" s="17"/>
      <c r="B314" s="17"/>
      <c r="C314" s="11"/>
      <c r="D314" s="11"/>
      <c r="E314" s="137"/>
      <c r="F314" s="137"/>
      <c r="G314" s="17"/>
    </row>
    <row r="315" spans="1:7" ht="19.5">
      <c r="A315" s="17"/>
      <c r="B315" s="17"/>
      <c r="C315" s="11"/>
      <c r="D315" s="11"/>
      <c r="E315" s="137"/>
      <c r="F315" s="137"/>
      <c r="G315" s="17"/>
    </row>
    <row r="316" spans="1:7" ht="19.5">
      <c r="A316" s="17"/>
      <c r="B316" s="17"/>
      <c r="C316" s="17"/>
      <c r="D316" s="17"/>
      <c r="E316" s="17"/>
      <c r="F316" s="17"/>
      <c r="G316" s="17"/>
    </row>
    <row r="317" spans="1:7" ht="19.5">
      <c r="A317" s="148" t="s">
        <v>31</v>
      </c>
      <c r="B317" s="148"/>
      <c r="C317" s="148"/>
      <c r="D317" s="148"/>
      <c r="E317" s="148"/>
      <c r="F317" s="148"/>
      <c r="G317" s="148"/>
    </row>
    <row r="319" spans="1:7" ht="27.75">
      <c r="A319" s="146" t="s">
        <v>0</v>
      </c>
      <c r="B319" s="146"/>
      <c r="C319" s="146"/>
      <c r="D319" s="146"/>
      <c r="E319" s="146"/>
      <c r="F319" s="146"/>
      <c r="G319" s="146"/>
    </row>
    <row r="320" spans="1:7" ht="27.75">
      <c r="A320" s="1"/>
      <c r="B320" s="2"/>
      <c r="C320" s="2"/>
      <c r="D320" s="2"/>
      <c r="E320" s="2"/>
      <c r="F320" s="2"/>
      <c r="G320" s="2"/>
    </row>
    <row r="321" spans="1:7" ht="27.75">
      <c r="A321" s="3"/>
      <c r="B321" s="4"/>
      <c r="C321" s="146" t="s">
        <v>1</v>
      </c>
      <c r="D321" s="146"/>
      <c r="E321" s="146"/>
      <c r="F321" s="4"/>
      <c r="G321" s="4"/>
    </row>
    <row r="322" spans="1:7" ht="27.75">
      <c r="A322" s="3"/>
      <c r="B322" s="4"/>
      <c r="C322" s="147" t="s">
        <v>154</v>
      </c>
      <c r="D322" s="147"/>
      <c r="E322" s="147"/>
      <c r="F322" s="4"/>
      <c r="G322" s="4"/>
    </row>
    <row r="323" spans="1:7">
      <c r="A323" s="5"/>
      <c r="B323" s="5"/>
      <c r="C323" s="5"/>
      <c r="D323" s="5"/>
      <c r="E323" s="5"/>
      <c r="F323" s="5"/>
      <c r="G323" s="5"/>
    </row>
    <row r="324" spans="1:7" ht="19.5">
      <c r="A324" s="6" t="s">
        <v>2</v>
      </c>
      <c r="B324" s="7"/>
      <c r="C324" s="6" t="s">
        <v>3</v>
      </c>
      <c r="D324" s="7"/>
      <c r="E324" s="6" t="s">
        <v>2</v>
      </c>
      <c r="F324" s="7"/>
      <c r="G324" s="6" t="s">
        <v>3</v>
      </c>
    </row>
    <row r="325" spans="1:7" ht="19.5">
      <c r="A325" s="7"/>
      <c r="B325" s="7"/>
      <c r="C325" s="7"/>
      <c r="D325" s="7"/>
      <c r="E325" s="7"/>
      <c r="F325" s="7"/>
      <c r="G325" s="7"/>
    </row>
    <row r="326" spans="1:7" ht="19.5">
      <c r="A326" s="142" t="s">
        <v>4</v>
      </c>
      <c r="B326" s="7"/>
      <c r="C326" s="7"/>
      <c r="D326" s="7"/>
      <c r="E326" s="142" t="s">
        <v>5</v>
      </c>
      <c r="F326" s="7"/>
      <c r="G326" s="7"/>
    </row>
    <row r="327" spans="1:7" ht="19.5">
      <c r="A327" s="9" t="s">
        <v>90</v>
      </c>
      <c r="C327" s="90">
        <v>0</v>
      </c>
      <c r="D327" s="11"/>
      <c r="E327" s="142" t="s">
        <v>9</v>
      </c>
      <c r="F327" s="142"/>
      <c r="G327" s="10">
        <v>63566</v>
      </c>
    </row>
    <row r="328" spans="1:7" ht="19.5">
      <c r="A328" s="142" t="s">
        <v>8</v>
      </c>
      <c r="B328" s="142"/>
      <c r="C328" s="10">
        <v>100000</v>
      </c>
      <c r="D328" s="11"/>
      <c r="E328" s="142" t="s">
        <v>81</v>
      </c>
      <c r="F328" s="142"/>
      <c r="G328" s="10">
        <v>0</v>
      </c>
    </row>
    <row r="329" spans="1:7" ht="19.5">
      <c r="A329" s="142" t="s">
        <v>10</v>
      </c>
      <c r="B329" s="142"/>
      <c r="C329" s="10">
        <v>1987112</v>
      </c>
      <c r="D329" s="11"/>
      <c r="E329" s="12" t="s">
        <v>11</v>
      </c>
      <c r="F329" s="142"/>
      <c r="G329" s="13">
        <f>SUM(G327:G328)</f>
        <v>63566</v>
      </c>
    </row>
    <row r="330" spans="1:7" ht="19.5">
      <c r="A330" s="2" t="s">
        <v>138</v>
      </c>
      <c r="B330" s="142"/>
      <c r="C330" s="10">
        <v>2000000</v>
      </c>
      <c r="D330" s="11"/>
      <c r="E330" s="12"/>
      <c r="F330" s="142"/>
      <c r="G330" s="10"/>
    </row>
    <row r="331" spans="1:7" ht="19.5">
      <c r="A331" s="7" t="s">
        <v>99</v>
      </c>
      <c r="B331" s="142"/>
      <c r="C331" s="10">
        <v>0</v>
      </c>
      <c r="D331" s="11"/>
      <c r="E331" s="142" t="s">
        <v>13</v>
      </c>
      <c r="F331" s="142"/>
      <c r="G331" s="11"/>
    </row>
    <row r="332" spans="1:7" ht="21.75">
      <c r="A332" s="142" t="s">
        <v>14</v>
      </c>
      <c r="B332" s="142"/>
      <c r="C332" s="10">
        <v>3713</v>
      </c>
      <c r="D332" s="15"/>
      <c r="E332" s="16" t="s">
        <v>15</v>
      </c>
      <c r="F332" s="3"/>
      <c r="G332" s="10">
        <v>500000</v>
      </c>
    </row>
    <row r="333" spans="1:7" ht="21.75">
      <c r="A333" s="142" t="s">
        <v>16</v>
      </c>
      <c r="B333" s="142"/>
      <c r="C333" s="10">
        <f>SUM(C327:C332)</f>
        <v>4090825</v>
      </c>
      <c r="D333" s="15"/>
      <c r="E333" s="91" t="s">
        <v>91</v>
      </c>
      <c r="F333" s="142"/>
      <c r="G333" s="10">
        <v>134000</v>
      </c>
    </row>
    <row r="334" spans="1:7" ht="21.75">
      <c r="A334" s="142"/>
      <c r="B334" s="142"/>
      <c r="C334" s="15"/>
      <c r="D334" s="15"/>
      <c r="E334" s="142"/>
      <c r="F334" s="142"/>
      <c r="G334" s="15"/>
    </row>
    <row r="335" spans="1:7" ht="19.5">
      <c r="A335" s="142" t="s">
        <v>17</v>
      </c>
      <c r="B335" s="142"/>
      <c r="C335" s="11"/>
      <c r="D335" s="11"/>
      <c r="E335" s="142"/>
      <c r="F335" s="142"/>
      <c r="G335" s="11"/>
    </row>
    <row r="336" spans="1:7" ht="19.5">
      <c r="A336" s="142" t="s">
        <v>18</v>
      </c>
      <c r="B336" s="142"/>
      <c r="C336" s="11">
        <f>115775989+800800</f>
        <v>116576789</v>
      </c>
      <c r="D336" s="11"/>
      <c r="E336" s="142"/>
      <c r="F336" s="17"/>
      <c r="G336" s="11"/>
    </row>
    <row r="337" spans="1:7" ht="19.5">
      <c r="A337" s="142" t="s">
        <v>19</v>
      </c>
      <c r="B337" s="142"/>
      <c r="C337" s="18">
        <v>1146000</v>
      </c>
      <c r="D337" s="19"/>
      <c r="E337" s="20" t="s">
        <v>20</v>
      </c>
      <c r="F337" s="142"/>
      <c r="G337" s="11"/>
    </row>
    <row r="338" spans="1:7" ht="21.75">
      <c r="A338" s="21" t="s">
        <v>21</v>
      </c>
      <c r="B338" s="3"/>
      <c r="C338" s="60">
        <v>891098</v>
      </c>
      <c r="D338" s="15"/>
      <c r="E338" s="17" t="s">
        <v>22</v>
      </c>
      <c r="F338" s="142"/>
      <c r="G338" s="11">
        <f>116921989+800800</f>
        <v>117722789</v>
      </c>
    </row>
    <row r="339" spans="1:7" ht="19.5">
      <c r="A339" s="12" t="s">
        <v>23</v>
      </c>
      <c r="B339" s="142"/>
      <c r="C339" s="22">
        <f>SUM(C336:C338)</f>
        <v>118613887</v>
      </c>
      <c r="D339" s="11"/>
      <c r="E339" s="12" t="s">
        <v>24</v>
      </c>
      <c r="F339" s="142"/>
      <c r="G339" s="11">
        <v>2928380</v>
      </c>
    </row>
    <row r="340" spans="1:7" ht="21.75">
      <c r="A340" s="142"/>
      <c r="B340" s="142"/>
      <c r="C340" s="11"/>
      <c r="D340" s="15"/>
      <c r="E340" s="12" t="s">
        <v>25</v>
      </c>
      <c r="F340" s="142"/>
      <c r="G340" s="23">
        <v>1492977</v>
      </c>
    </row>
    <row r="341" spans="1:7" ht="19.5">
      <c r="A341" s="142" t="s">
        <v>26</v>
      </c>
      <c r="B341" s="142"/>
      <c r="C341" s="11"/>
      <c r="D341" s="11"/>
      <c r="E341" s="12" t="s">
        <v>11</v>
      </c>
      <c r="F341" s="142"/>
      <c r="G341" s="22">
        <f>SUM(G338:G340)</f>
        <v>122144146</v>
      </c>
    </row>
    <row r="342" spans="1:7" ht="19.5">
      <c r="A342" s="142" t="s">
        <v>27</v>
      </c>
      <c r="B342" s="142"/>
      <c r="C342" s="11">
        <v>3000</v>
      </c>
      <c r="D342" s="11"/>
      <c r="E342" s="142"/>
      <c r="F342" s="142"/>
      <c r="G342" s="11"/>
    </row>
    <row r="343" spans="1:7" ht="19.5">
      <c r="A343" s="130" t="s">
        <v>108</v>
      </c>
      <c r="C343" s="90">
        <v>134000</v>
      </c>
      <c r="D343" s="11"/>
      <c r="E343" s="142"/>
      <c r="F343" s="142"/>
      <c r="G343" s="11"/>
    </row>
    <row r="344" spans="1:7" ht="19.5">
      <c r="A344" s="12" t="s">
        <v>11</v>
      </c>
      <c r="B344" s="142"/>
      <c r="C344" s="24">
        <f>SUM(C342:C343)</f>
        <v>137000</v>
      </c>
      <c r="D344" s="11"/>
      <c r="E344" s="142"/>
      <c r="F344" s="142"/>
      <c r="G344" s="11"/>
    </row>
    <row r="345" spans="1:7" ht="19.5">
      <c r="A345" s="142"/>
      <c r="B345" s="142"/>
      <c r="C345" s="11"/>
      <c r="D345" s="11"/>
      <c r="E345" s="142"/>
      <c r="F345" s="142"/>
      <c r="G345" s="11"/>
    </row>
    <row r="346" spans="1:7" ht="19.5">
      <c r="A346" s="142"/>
      <c r="B346" s="142"/>
      <c r="C346" s="11"/>
      <c r="D346" s="11"/>
      <c r="E346" s="142"/>
      <c r="F346" s="142"/>
      <c r="G346" s="11"/>
    </row>
    <row r="347" spans="1:7" ht="19.5">
      <c r="A347" s="142"/>
      <c r="B347" s="17"/>
      <c r="C347" s="11"/>
      <c r="D347" s="11"/>
      <c r="E347" s="142"/>
      <c r="F347" s="142"/>
      <c r="G347" s="11"/>
    </row>
    <row r="348" spans="1:7" ht="20.25" thickBot="1">
      <c r="A348" s="142" t="s">
        <v>29</v>
      </c>
      <c r="B348" s="17"/>
      <c r="C348" s="25">
        <f>C333+C339+C344</f>
        <v>122841712</v>
      </c>
      <c r="D348" s="11"/>
      <c r="E348" s="142" t="s">
        <v>30</v>
      </c>
      <c r="F348" s="142"/>
      <c r="G348" s="25">
        <f>G329+G332+G333+G335+G341</f>
        <v>122841712</v>
      </c>
    </row>
    <row r="349" spans="1:7" ht="20.25" thickTop="1">
      <c r="A349" s="17"/>
      <c r="B349" s="17"/>
      <c r="C349" s="11"/>
      <c r="D349" s="11"/>
      <c r="E349" s="142"/>
      <c r="F349" s="142"/>
      <c r="G349" s="17"/>
    </row>
    <row r="350" spans="1:7" ht="19.5">
      <c r="A350" s="17"/>
      <c r="B350" s="17"/>
      <c r="C350" s="11"/>
      <c r="D350" s="11"/>
      <c r="E350" s="142"/>
      <c r="F350" s="142"/>
      <c r="G350" s="17"/>
    </row>
    <row r="351" spans="1:7" ht="19.5">
      <c r="A351" s="17"/>
      <c r="B351" s="17"/>
      <c r="C351" s="11"/>
      <c r="D351" s="11"/>
      <c r="E351" s="142"/>
      <c r="F351" s="142"/>
      <c r="G351" s="17"/>
    </row>
    <row r="352" spans="1:7" ht="19.5">
      <c r="A352" s="17"/>
      <c r="B352" s="17"/>
      <c r="C352" s="17"/>
      <c r="D352" s="17"/>
      <c r="E352" s="17"/>
      <c r="F352" s="17"/>
      <c r="G352" s="17"/>
    </row>
    <row r="353" spans="1:7" ht="19.5">
      <c r="A353" s="148" t="s">
        <v>31</v>
      </c>
      <c r="B353" s="148"/>
      <c r="C353" s="148"/>
      <c r="D353" s="148"/>
      <c r="E353" s="148"/>
      <c r="F353" s="148"/>
      <c r="G353" s="148"/>
    </row>
  </sheetData>
  <mergeCells count="40">
    <mergeCell ref="A319:G319"/>
    <mergeCell ref="C321:E321"/>
    <mergeCell ref="C322:E322"/>
    <mergeCell ref="A353:G353"/>
    <mergeCell ref="C107:E107"/>
    <mergeCell ref="C108:E108"/>
    <mergeCell ref="A138:G138"/>
    <mergeCell ref="A175:G175"/>
    <mergeCell ref="C177:E177"/>
    <mergeCell ref="C178:E178"/>
    <mergeCell ref="A209:G209"/>
    <mergeCell ref="A173:G173"/>
    <mergeCell ref="A283:G283"/>
    <mergeCell ref="C285:E285"/>
    <mergeCell ref="C286:E286"/>
    <mergeCell ref="A317:G317"/>
    <mergeCell ref="A1:G1"/>
    <mergeCell ref="C3:E3"/>
    <mergeCell ref="C4:E4"/>
    <mergeCell ref="A33:G33"/>
    <mergeCell ref="A35:G35"/>
    <mergeCell ref="C37:E37"/>
    <mergeCell ref="C38:E38"/>
    <mergeCell ref="A68:G68"/>
    <mergeCell ref="A70:G70"/>
    <mergeCell ref="C72:E72"/>
    <mergeCell ref="C73:E73"/>
    <mergeCell ref="A103:G103"/>
    <mergeCell ref="A140:G140"/>
    <mergeCell ref="C142:E142"/>
    <mergeCell ref="C143:E143"/>
    <mergeCell ref="A105:G105"/>
    <mergeCell ref="C249:E249"/>
    <mergeCell ref="C250:E250"/>
    <mergeCell ref="A281:G281"/>
    <mergeCell ref="A211:G211"/>
    <mergeCell ref="C213:E213"/>
    <mergeCell ref="C214:E214"/>
    <mergeCell ref="A245:G245"/>
    <mergeCell ref="A247:G247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topLeftCell="A346" workbookViewId="0">
      <selection activeCell="A351" sqref="A351:G388"/>
    </sheetView>
  </sheetViews>
  <sheetFormatPr defaultRowHeight="16.5"/>
  <cols>
    <col min="1" max="1" width="1.875" customWidth="1"/>
    <col min="2" max="2" width="18.875" bestFit="1" customWidth="1"/>
    <col min="3" max="3" width="16.625" bestFit="1" customWidth="1"/>
    <col min="6" max="6" width="15" customWidth="1"/>
  </cols>
  <sheetData>
    <row r="1" spans="1:7" ht="30">
      <c r="A1" s="149" t="s">
        <v>32</v>
      </c>
      <c r="B1" s="149"/>
      <c r="C1" s="149"/>
      <c r="D1" s="149"/>
      <c r="E1" s="149"/>
      <c r="F1" s="149"/>
      <c r="G1" s="149"/>
    </row>
    <row r="2" spans="1:7" ht="25.5">
      <c r="A2" s="150" t="s">
        <v>33</v>
      </c>
      <c r="B2" s="150"/>
      <c r="C2" s="150"/>
      <c r="D2" s="150"/>
      <c r="E2" s="150"/>
      <c r="F2" s="150"/>
      <c r="G2" s="150"/>
    </row>
    <row r="3" spans="1:7" ht="25.5">
      <c r="A3" s="27"/>
      <c r="B3" s="17"/>
      <c r="C3" s="151" t="s">
        <v>101</v>
      </c>
      <c r="D3" s="151"/>
      <c r="E3" s="151"/>
      <c r="F3" s="151"/>
      <c r="G3" s="17"/>
    </row>
    <row r="4" spans="1:7">
      <c r="A4" s="28"/>
      <c r="B4" s="28"/>
      <c r="C4" s="28"/>
      <c r="D4" s="28"/>
      <c r="E4" s="28"/>
      <c r="F4" s="28"/>
      <c r="G4" s="28"/>
    </row>
    <row r="5" spans="1:7" ht="18.75">
      <c r="A5" s="29"/>
      <c r="B5" s="152" t="s">
        <v>34</v>
      </c>
      <c r="C5" s="152"/>
      <c r="D5" s="30"/>
      <c r="E5" s="30"/>
      <c r="F5" s="101" t="s">
        <v>35</v>
      </c>
      <c r="G5" s="28"/>
    </row>
    <row r="6" spans="1:7" ht="19.5">
      <c r="A6" s="32"/>
      <c r="B6" s="34" t="s">
        <v>36</v>
      </c>
      <c r="C6" s="33"/>
      <c r="D6" s="33"/>
      <c r="E6" s="33"/>
      <c r="F6" s="33"/>
      <c r="G6" s="28"/>
    </row>
    <row r="7" spans="1:7" ht="19.5">
      <c r="A7" s="35"/>
      <c r="B7" s="102"/>
      <c r="C7" s="34" t="s">
        <v>37</v>
      </c>
      <c r="D7" s="34"/>
      <c r="E7" s="34"/>
      <c r="F7" s="37">
        <v>0</v>
      </c>
      <c r="G7" s="28"/>
    </row>
    <row r="8" spans="1:7" ht="19.5">
      <c r="A8" s="35"/>
      <c r="B8" s="102"/>
      <c r="C8" s="34" t="s">
        <v>38</v>
      </c>
      <c r="D8" s="34"/>
      <c r="E8" s="34"/>
      <c r="F8" s="37">
        <v>341300</v>
      </c>
      <c r="G8" s="28"/>
    </row>
    <row r="9" spans="1:7" ht="19.5">
      <c r="A9" s="35"/>
      <c r="B9" s="102"/>
      <c r="C9" s="34" t="s">
        <v>39</v>
      </c>
      <c r="D9" s="34"/>
      <c r="E9" s="34"/>
      <c r="F9" s="37">
        <v>6700</v>
      </c>
      <c r="G9" s="28"/>
    </row>
    <row r="10" spans="1:7" ht="19.5">
      <c r="A10" s="35"/>
      <c r="B10" s="102"/>
      <c r="C10" s="34" t="s">
        <v>40</v>
      </c>
      <c r="D10" s="34"/>
      <c r="E10" s="34"/>
      <c r="F10" s="37">
        <v>0</v>
      </c>
      <c r="G10" s="28"/>
    </row>
    <row r="11" spans="1:7" ht="19.5">
      <c r="A11" s="35"/>
      <c r="B11" s="38" t="s">
        <v>41</v>
      </c>
      <c r="C11" s="34"/>
      <c r="D11" s="34"/>
      <c r="E11" s="34"/>
      <c r="F11" s="39">
        <f>SUM(F7:F10)</f>
        <v>348000</v>
      </c>
      <c r="G11" s="40"/>
    </row>
    <row r="12" spans="1:7" ht="21.75">
      <c r="A12" s="35"/>
      <c r="B12" s="34" t="s">
        <v>42</v>
      </c>
      <c r="C12" s="34"/>
      <c r="D12" s="34"/>
      <c r="E12" s="34"/>
      <c r="F12" s="41"/>
      <c r="G12" s="42"/>
    </row>
    <row r="13" spans="1:7" ht="19.5">
      <c r="A13" s="35"/>
      <c r="B13" s="102"/>
      <c r="C13" s="34" t="s">
        <v>43</v>
      </c>
      <c r="D13" s="34"/>
      <c r="E13" s="34"/>
      <c r="F13" s="43">
        <v>-20000</v>
      </c>
      <c r="G13" s="42"/>
    </row>
    <row r="14" spans="1:7" ht="19.5">
      <c r="A14" s="35"/>
      <c r="B14" s="102"/>
      <c r="C14" s="34"/>
      <c r="D14" s="34"/>
      <c r="E14" s="34"/>
      <c r="F14" s="44">
        <v>0</v>
      </c>
      <c r="G14" s="45"/>
    </row>
    <row r="15" spans="1:7" ht="19.5">
      <c r="A15" s="32"/>
      <c r="B15" s="33"/>
      <c r="C15" s="34"/>
      <c r="D15" s="34"/>
      <c r="E15" s="34"/>
      <c r="F15" s="46">
        <f>SUM(F13:F14)</f>
        <v>-20000</v>
      </c>
      <c r="G15" s="45"/>
    </row>
    <row r="16" spans="1:7" ht="19.5">
      <c r="A16" s="35"/>
      <c r="B16" s="34" t="s">
        <v>44</v>
      </c>
      <c r="C16" s="34"/>
      <c r="D16" s="34"/>
      <c r="E16" s="34"/>
      <c r="F16" s="47"/>
      <c r="G16" s="45"/>
    </row>
    <row r="17" spans="1:7" ht="19.5">
      <c r="A17" s="35"/>
      <c r="B17" s="34"/>
      <c r="C17" s="34" t="s">
        <v>45</v>
      </c>
      <c r="D17" s="34"/>
      <c r="E17" s="34"/>
      <c r="F17" s="43">
        <v>0</v>
      </c>
      <c r="G17" s="45"/>
    </row>
    <row r="18" spans="1:7" ht="19.5">
      <c r="A18" s="35"/>
      <c r="B18" s="34"/>
      <c r="C18" s="34" t="s">
        <v>46</v>
      </c>
      <c r="D18" s="34"/>
      <c r="E18" s="34"/>
      <c r="F18" s="43">
        <v>0</v>
      </c>
      <c r="G18" s="45"/>
    </row>
    <row r="19" spans="1:7" ht="19.5">
      <c r="A19" s="35"/>
      <c r="B19" s="102"/>
      <c r="C19" s="34" t="s">
        <v>47</v>
      </c>
      <c r="D19" s="34"/>
      <c r="E19" s="34"/>
      <c r="F19" s="43">
        <v>-1800</v>
      </c>
      <c r="G19" s="45"/>
    </row>
    <row r="20" spans="1:7" ht="19.5">
      <c r="A20" s="35"/>
      <c r="B20" s="102"/>
      <c r="C20" s="34" t="s">
        <v>48</v>
      </c>
      <c r="D20" s="34"/>
      <c r="E20" s="34"/>
      <c r="F20" s="43">
        <v>-5954</v>
      </c>
      <c r="G20" s="45"/>
    </row>
    <row r="21" spans="1:7" ht="19.5">
      <c r="A21" s="35"/>
      <c r="B21" s="102"/>
      <c r="C21" s="34" t="s">
        <v>49</v>
      </c>
      <c r="D21" s="34"/>
      <c r="E21" s="34"/>
      <c r="F21" s="43">
        <v>-2790</v>
      </c>
      <c r="G21" s="45"/>
    </row>
    <row r="22" spans="1:7" ht="19.5">
      <c r="A22" s="35"/>
      <c r="B22" s="102"/>
      <c r="C22" s="34" t="s">
        <v>50</v>
      </c>
      <c r="D22" s="34"/>
      <c r="E22" s="34"/>
      <c r="F22" s="43">
        <v>0</v>
      </c>
      <c r="G22" s="45"/>
    </row>
    <row r="23" spans="1:7" ht="19.5">
      <c r="A23" s="35"/>
      <c r="B23" s="102"/>
      <c r="C23" s="34" t="s">
        <v>51</v>
      </c>
      <c r="D23" s="34"/>
      <c r="E23" s="34"/>
      <c r="F23" s="43">
        <v>0</v>
      </c>
      <c r="G23" s="45"/>
    </row>
    <row r="24" spans="1:7" ht="19.5">
      <c r="A24" s="35"/>
      <c r="B24" s="102"/>
      <c r="C24" s="48" t="s">
        <v>52</v>
      </c>
      <c r="D24" s="49"/>
      <c r="E24" s="49"/>
      <c r="F24" s="50">
        <v>0</v>
      </c>
      <c r="G24" s="45"/>
    </row>
    <row r="25" spans="1:7" ht="19.5">
      <c r="A25" s="35"/>
      <c r="B25" s="102"/>
      <c r="C25" s="48" t="s">
        <v>53</v>
      </c>
      <c r="D25" s="49"/>
      <c r="E25" s="49"/>
      <c r="F25" s="50">
        <v>-10000</v>
      </c>
      <c r="G25" s="45"/>
    </row>
    <row r="26" spans="1:7" ht="19.5">
      <c r="A26" s="35"/>
      <c r="B26" s="102"/>
      <c r="C26" s="48" t="s">
        <v>54</v>
      </c>
      <c r="D26" s="49"/>
      <c r="E26" s="49"/>
      <c r="F26" s="50">
        <v>-300</v>
      </c>
      <c r="G26" s="45"/>
    </row>
    <row r="27" spans="1:7" ht="19.5">
      <c r="A27" s="35"/>
      <c r="B27" s="102"/>
      <c r="C27" s="48" t="s">
        <v>102</v>
      </c>
      <c r="D27" s="49"/>
      <c r="E27" s="49"/>
      <c r="F27" s="50">
        <v>-35000</v>
      </c>
      <c r="G27" s="45"/>
    </row>
    <row r="28" spans="1:7" ht="19.5">
      <c r="A28" s="35"/>
      <c r="B28" s="102"/>
      <c r="C28" s="34" t="s">
        <v>56</v>
      </c>
      <c r="D28" s="34"/>
      <c r="E28" s="34"/>
      <c r="F28" s="44">
        <v>-203116</v>
      </c>
      <c r="G28" s="45"/>
    </row>
    <row r="29" spans="1:7" ht="20.25">
      <c r="A29" s="35"/>
      <c r="B29" s="102"/>
      <c r="C29" s="34"/>
      <c r="D29" s="34"/>
      <c r="E29" s="34"/>
      <c r="F29" s="46">
        <f>SUM(F17:F28)</f>
        <v>-258960</v>
      </c>
      <c r="G29" s="51"/>
    </row>
    <row r="30" spans="1:7" ht="21.75">
      <c r="A30" s="35"/>
      <c r="B30" s="34" t="s">
        <v>57</v>
      </c>
      <c r="C30" s="34"/>
      <c r="D30" s="34"/>
      <c r="E30" s="34"/>
      <c r="F30" s="41"/>
      <c r="G30" s="51"/>
    </row>
    <row r="31" spans="1:7" ht="20.25">
      <c r="A31" s="35"/>
      <c r="B31" s="33"/>
      <c r="C31" s="34" t="s">
        <v>58</v>
      </c>
      <c r="D31" s="34"/>
      <c r="E31" s="34"/>
      <c r="F31" s="43">
        <v>-20623</v>
      </c>
      <c r="G31" s="51"/>
    </row>
    <row r="32" spans="1:7" ht="20.25">
      <c r="A32" s="35"/>
      <c r="B32" s="33"/>
      <c r="C32" s="34" t="s">
        <v>98</v>
      </c>
      <c r="D32" s="34"/>
      <c r="E32" s="34"/>
      <c r="F32" s="43">
        <v>0</v>
      </c>
      <c r="G32" s="51"/>
    </row>
    <row r="33" spans="1:7" ht="19.5">
      <c r="A33" s="29"/>
      <c r="B33" s="38" t="s">
        <v>60</v>
      </c>
      <c r="C33" s="34"/>
      <c r="D33" s="34"/>
      <c r="E33" s="34"/>
      <c r="F33" s="46">
        <f>F15+F29+F31+F32</f>
        <v>-299583</v>
      </c>
      <c r="G33" s="45"/>
    </row>
    <row r="34" spans="1:7" ht="19.5">
      <c r="A34" s="29"/>
      <c r="B34" s="30"/>
      <c r="C34" s="4"/>
      <c r="D34" s="34"/>
      <c r="E34" s="34"/>
      <c r="F34" s="52"/>
      <c r="G34" s="45"/>
    </row>
    <row r="35" spans="1:7" ht="20.25" thickBot="1">
      <c r="A35" s="53"/>
      <c r="B35" s="34" t="s">
        <v>61</v>
      </c>
      <c r="C35" s="33"/>
      <c r="D35" s="33"/>
      <c r="E35" s="33"/>
      <c r="F35" s="54">
        <f>F11+F33</f>
        <v>48417</v>
      </c>
      <c r="G35" s="55"/>
    </row>
    <row r="36" spans="1:7" ht="17.25" thickTop="1">
      <c r="A36" s="42"/>
      <c r="B36" s="53"/>
      <c r="C36" s="32"/>
      <c r="D36" s="32"/>
      <c r="E36" s="32"/>
      <c r="F36" s="56"/>
      <c r="G36" s="55"/>
    </row>
    <row r="37" spans="1:7" ht="18">
      <c r="A37" s="57"/>
      <c r="B37" s="32"/>
      <c r="C37" s="32"/>
      <c r="D37" s="32"/>
      <c r="E37" s="32"/>
      <c r="F37" s="58"/>
      <c r="G37" s="51"/>
    </row>
    <row r="38" spans="1:7" ht="19.5">
      <c r="A38" s="153" t="s">
        <v>62</v>
      </c>
      <c r="B38" s="154"/>
      <c r="C38" s="154"/>
      <c r="D38" s="154"/>
      <c r="E38" s="154"/>
      <c r="F38" s="154"/>
      <c r="G38" s="154"/>
    </row>
    <row r="40" spans="1:7" ht="30">
      <c r="A40" s="149" t="s">
        <v>32</v>
      </c>
      <c r="B40" s="149"/>
      <c r="C40" s="149"/>
      <c r="D40" s="149"/>
      <c r="E40" s="149"/>
      <c r="F40" s="149"/>
      <c r="G40" s="149"/>
    </row>
    <row r="41" spans="1:7" ht="25.5">
      <c r="A41" s="150" t="s">
        <v>33</v>
      </c>
      <c r="B41" s="150"/>
      <c r="C41" s="150"/>
      <c r="D41" s="150"/>
      <c r="E41" s="150"/>
      <c r="F41" s="150"/>
      <c r="G41" s="150"/>
    </row>
    <row r="42" spans="1:7" ht="25.5">
      <c r="A42" s="27"/>
      <c r="B42" s="17"/>
      <c r="C42" s="151" t="s">
        <v>105</v>
      </c>
      <c r="D42" s="151"/>
      <c r="E42" s="151"/>
      <c r="F42" s="151"/>
      <c r="G42" s="17"/>
    </row>
    <row r="43" spans="1:7">
      <c r="A43" s="28"/>
      <c r="B43" s="28"/>
      <c r="C43" s="28"/>
      <c r="D43" s="28"/>
      <c r="E43" s="28"/>
      <c r="F43" s="28"/>
      <c r="G43" s="28"/>
    </row>
    <row r="44" spans="1:7" ht="18.75">
      <c r="A44" s="29"/>
      <c r="B44" s="152" t="s">
        <v>34</v>
      </c>
      <c r="C44" s="152"/>
      <c r="D44" s="30"/>
      <c r="E44" s="30"/>
      <c r="F44" s="107" t="s">
        <v>35</v>
      </c>
      <c r="G44" s="28"/>
    </row>
    <row r="45" spans="1:7" ht="19.5">
      <c r="A45" s="32"/>
      <c r="B45" s="34" t="s">
        <v>36</v>
      </c>
      <c r="C45" s="33"/>
      <c r="D45" s="33"/>
      <c r="E45" s="33"/>
      <c r="F45" s="33"/>
      <c r="G45" s="28"/>
    </row>
    <row r="46" spans="1:7" ht="19.5">
      <c r="A46" s="35"/>
      <c r="B46" s="108"/>
      <c r="C46" s="34" t="s">
        <v>37</v>
      </c>
      <c r="D46" s="34"/>
      <c r="E46" s="34"/>
      <c r="F46" s="37">
        <v>204270</v>
      </c>
      <c r="G46" s="28"/>
    </row>
    <row r="47" spans="1:7" ht="19.5">
      <c r="A47" s="35"/>
      <c r="B47" s="108"/>
      <c r="C47" s="34" t="s">
        <v>38</v>
      </c>
      <c r="D47" s="34"/>
      <c r="E47" s="34"/>
      <c r="F47" s="37">
        <f>580000</f>
        <v>580000</v>
      </c>
      <c r="G47" s="28"/>
    </row>
    <row r="48" spans="1:7" ht="19.5">
      <c r="A48" s="35"/>
      <c r="B48" s="108"/>
      <c r="C48" s="34" t="s">
        <v>39</v>
      </c>
      <c r="D48" s="34"/>
      <c r="E48" s="34"/>
      <c r="F48" s="37">
        <v>26900</v>
      </c>
      <c r="G48" s="28"/>
    </row>
    <row r="49" spans="1:7" ht="19.5">
      <c r="A49" s="35"/>
      <c r="B49" s="108"/>
      <c r="C49" s="34" t="s">
        <v>40</v>
      </c>
      <c r="D49" s="34"/>
      <c r="E49" s="34"/>
      <c r="F49" s="37">
        <v>0</v>
      </c>
      <c r="G49" s="28"/>
    </row>
    <row r="50" spans="1:7" ht="19.5">
      <c r="A50" s="35"/>
      <c r="B50" s="38" t="s">
        <v>41</v>
      </c>
      <c r="C50" s="34"/>
      <c r="D50" s="34"/>
      <c r="E50" s="34"/>
      <c r="F50" s="39">
        <f>SUM(F46:F49)</f>
        <v>811170</v>
      </c>
      <c r="G50" s="40"/>
    </row>
    <row r="51" spans="1:7" ht="21.75">
      <c r="A51" s="35"/>
      <c r="B51" s="34" t="s">
        <v>42</v>
      </c>
      <c r="C51" s="34"/>
      <c r="D51" s="34"/>
      <c r="E51" s="34"/>
      <c r="F51" s="41"/>
      <c r="G51" s="42"/>
    </row>
    <row r="52" spans="1:7" ht="19.5">
      <c r="A52" s="35"/>
      <c r="B52" s="108"/>
      <c r="C52" s="34" t="s">
        <v>43</v>
      </c>
      <c r="D52" s="34"/>
      <c r="E52" s="34"/>
      <c r="F52" s="43">
        <v>0</v>
      </c>
      <c r="G52" s="42"/>
    </row>
    <row r="53" spans="1:7" ht="19.5">
      <c r="A53" s="35"/>
      <c r="B53" s="108"/>
      <c r="C53" s="34"/>
      <c r="D53" s="34"/>
      <c r="E53" s="34"/>
      <c r="F53" s="44">
        <v>0</v>
      </c>
      <c r="G53" s="45"/>
    </row>
    <row r="54" spans="1:7" ht="19.5">
      <c r="A54" s="32"/>
      <c r="B54" s="33"/>
      <c r="C54" s="34"/>
      <c r="D54" s="34"/>
      <c r="E54" s="34"/>
      <c r="F54" s="46">
        <f>SUM(F52:F53)</f>
        <v>0</v>
      </c>
      <c r="G54" s="45"/>
    </row>
    <row r="55" spans="1:7" ht="19.5">
      <c r="A55" s="35"/>
      <c r="B55" s="34" t="s">
        <v>44</v>
      </c>
      <c r="C55" s="34"/>
      <c r="D55" s="34"/>
      <c r="E55" s="34"/>
      <c r="F55" s="47"/>
      <c r="G55" s="45"/>
    </row>
    <row r="56" spans="1:7" ht="19.5">
      <c r="A56" s="35"/>
      <c r="B56" s="34"/>
      <c r="C56" s="34" t="s">
        <v>45</v>
      </c>
      <c r="D56" s="34"/>
      <c r="E56" s="34"/>
      <c r="F56" s="43">
        <v>-2400</v>
      </c>
      <c r="G56" s="45"/>
    </row>
    <row r="57" spans="1:7" ht="19.5">
      <c r="A57" s="35"/>
      <c r="B57" s="34"/>
      <c r="C57" s="34" t="s">
        <v>46</v>
      </c>
      <c r="D57" s="34"/>
      <c r="E57" s="34"/>
      <c r="F57" s="43">
        <v>0</v>
      </c>
      <c r="G57" s="45"/>
    </row>
    <row r="58" spans="1:7" ht="19.5">
      <c r="A58" s="35"/>
      <c r="B58" s="108"/>
      <c r="C58" s="34" t="s">
        <v>47</v>
      </c>
      <c r="D58" s="34"/>
      <c r="E58" s="34"/>
      <c r="F58" s="43">
        <v>-2622</v>
      </c>
      <c r="G58" s="45"/>
    </row>
    <row r="59" spans="1:7" ht="19.5">
      <c r="A59" s="35"/>
      <c r="B59" s="108"/>
      <c r="C59" s="34" t="s">
        <v>48</v>
      </c>
      <c r="D59" s="34"/>
      <c r="E59" s="34"/>
      <c r="F59" s="43">
        <v>-29085</v>
      </c>
      <c r="G59" s="45"/>
    </row>
    <row r="60" spans="1:7" ht="19.5">
      <c r="A60" s="35"/>
      <c r="B60" s="108"/>
      <c r="C60" s="34" t="s">
        <v>49</v>
      </c>
      <c r="D60" s="34"/>
      <c r="E60" s="34"/>
      <c r="F60" s="43">
        <v>-23528</v>
      </c>
      <c r="G60" s="45"/>
    </row>
    <row r="61" spans="1:7" ht="19.5">
      <c r="A61" s="35"/>
      <c r="B61" s="108"/>
      <c r="C61" s="34" t="s">
        <v>50</v>
      </c>
      <c r="D61" s="34"/>
      <c r="E61" s="34"/>
      <c r="F61" s="43">
        <v>-29</v>
      </c>
      <c r="G61" s="45"/>
    </row>
    <row r="62" spans="1:7" ht="19.5">
      <c r="A62" s="35"/>
      <c r="B62" s="108"/>
      <c r="C62" s="34" t="s">
        <v>51</v>
      </c>
      <c r="D62" s="34"/>
      <c r="E62" s="34"/>
      <c r="F62" s="43">
        <v>0</v>
      </c>
      <c r="G62" s="45"/>
    </row>
    <row r="63" spans="1:7" ht="19.5">
      <c r="A63" s="35"/>
      <c r="B63" s="108"/>
      <c r="C63" s="48" t="s">
        <v>52</v>
      </c>
      <c r="D63" s="49"/>
      <c r="E63" s="49"/>
      <c r="F63" s="50" t="s">
        <v>106</v>
      </c>
      <c r="G63" s="45"/>
    </row>
    <row r="64" spans="1:7" ht="19.5">
      <c r="A64" s="35"/>
      <c r="B64" s="108"/>
      <c r="C64" s="48" t="s">
        <v>53</v>
      </c>
      <c r="D64" s="49"/>
      <c r="E64" s="49"/>
      <c r="F64" s="50">
        <v>-106000</v>
      </c>
      <c r="G64" s="45"/>
    </row>
    <row r="65" spans="1:7" ht="19.5">
      <c r="A65" s="35"/>
      <c r="B65" s="108"/>
      <c r="C65" s="48" t="s">
        <v>54</v>
      </c>
      <c r="D65" s="49"/>
      <c r="E65" s="49"/>
      <c r="F65" s="50">
        <v>-68400</v>
      </c>
      <c r="G65" s="45"/>
    </row>
    <row r="66" spans="1:7" ht="19.5">
      <c r="A66" s="35"/>
      <c r="B66" s="108"/>
      <c r="C66" s="48" t="s">
        <v>102</v>
      </c>
      <c r="D66" s="49"/>
      <c r="E66" s="49"/>
      <c r="F66" s="50">
        <v>0</v>
      </c>
      <c r="G66" s="45"/>
    </row>
    <row r="67" spans="1:7" ht="19.5">
      <c r="A67" s="35"/>
      <c r="B67" s="108"/>
      <c r="C67" s="34" t="s">
        <v>56</v>
      </c>
      <c r="D67" s="34"/>
      <c r="E67" s="34"/>
      <c r="F67" s="44">
        <f>-10439</f>
        <v>-10439</v>
      </c>
      <c r="G67" s="45"/>
    </row>
    <row r="68" spans="1:7" ht="20.25">
      <c r="A68" s="35"/>
      <c r="B68" s="108"/>
      <c r="C68" s="34"/>
      <c r="D68" s="34"/>
      <c r="E68" s="34"/>
      <c r="F68" s="46">
        <f>SUM(F56:F67)</f>
        <v>-242503</v>
      </c>
      <c r="G68" s="51"/>
    </row>
    <row r="69" spans="1:7" ht="21.75">
      <c r="A69" s="35"/>
      <c r="B69" s="34" t="s">
        <v>57</v>
      </c>
      <c r="C69" s="34"/>
      <c r="D69" s="34"/>
      <c r="E69" s="34"/>
      <c r="F69" s="41"/>
      <c r="G69" s="51"/>
    </row>
    <row r="70" spans="1:7" ht="20.25">
      <c r="A70" s="35"/>
      <c r="B70" s="33"/>
      <c r="C70" s="34" t="s">
        <v>58</v>
      </c>
      <c r="D70" s="34"/>
      <c r="E70" s="34"/>
      <c r="F70" s="43">
        <v>-138451</v>
      </c>
      <c r="G70" s="51"/>
    </row>
    <row r="71" spans="1:7" ht="20.25">
      <c r="A71" s="35"/>
      <c r="B71" s="33"/>
      <c r="C71" s="34" t="s">
        <v>98</v>
      </c>
      <c r="D71" s="34"/>
      <c r="E71" s="34"/>
      <c r="F71" s="43">
        <v>0</v>
      </c>
      <c r="G71" s="51"/>
    </row>
    <row r="72" spans="1:7" ht="19.5">
      <c r="A72" s="29"/>
      <c r="B72" s="38" t="s">
        <v>60</v>
      </c>
      <c r="C72" s="34"/>
      <c r="D72" s="34"/>
      <c r="E72" s="34"/>
      <c r="F72" s="46">
        <f>F54+F68+F70+F71</f>
        <v>-380954</v>
      </c>
      <c r="G72" s="45"/>
    </row>
    <row r="73" spans="1:7" ht="19.5">
      <c r="A73" s="29"/>
      <c r="B73" s="30"/>
      <c r="C73" s="4"/>
      <c r="D73" s="34"/>
      <c r="E73" s="34"/>
      <c r="F73" s="52"/>
      <c r="G73" s="45"/>
    </row>
    <row r="74" spans="1:7" ht="20.25" thickBot="1">
      <c r="A74" s="53"/>
      <c r="B74" s="34" t="s">
        <v>61</v>
      </c>
      <c r="C74" s="33"/>
      <c r="D74" s="33"/>
      <c r="E74" s="33"/>
      <c r="F74" s="54">
        <f>F50+F72</f>
        <v>430216</v>
      </c>
      <c r="G74" s="55"/>
    </row>
    <row r="75" spans="1:7" ht="17.25" thickTop="1">
      <c r="A75" s="42"/>
      <c r="B75" s="53"/>
      <c r="C75" s="32"/>
      <c r="D75" s="32"/>
      <c r="E75" s="32"/>
      <c r="F75" s="56"/>
      <c r="G75" s="55"/>
    </row>
    <row r="76" spans="1:7" ht="18">
      <c r="A76" s="57"/>
      <c r="B76" s="32"/>
      <c r="C76" s="32"/>
      <c r="D76" s="32"/>
      <c r="E76" s="32"/>
      <c r="F76" s="58"/>
      <c r="G76" s="51"/>
    </row>
    <row r="77" spans="1:7" ht="19.5">
      <c r="A77" s="153" t="s">
        <v>62</v>
      </c>
      <c r="B77" s="154"/>
      <c r="C77" s="154"/>
      <c r="D77" s="154"/>
      <c r="E77" s="154"/>
      <c r="F77" s="154"/>
      <c r="G77" s="154"/>
    </row>
    <row r="79" spans="1:7" ht="30">
      <c r="A79" s="149" t="s">
        <v>32</v>
      </c>
      <c r="B79" s="149"/>
      <c r="C79" s="149"/>
      <c r="D79" s="149"/>
      <c r="E79" s="149"/>
      <c r="F79" s="149"/>
      <c r="G79" s="149"/>
    </row>
    <row r="80" spans="1:7" ht="25.5">
      <c r="A80" s="150" t="s">
        <v>33</v>
      </c>
      <c r="B80" s="150"/>
      <c r="C80" s="150"/>
      <c r="D80" s="150"/>
      <c r="E80" s="150"/>
      <c r="F80" s="150"/>
      <c r="G80" s="150"/>
    </row>
    <row r="81" spans="1:7" ht="25.5">
      <c r="A81" s="27"/>
      <c r="B81" s="17"/>
      <c r="C81" s="151" t="s">
        <v>110</v>
      </c>
      <c r="D81" s="151"/>
      <c r="E81" s="151"/>
      <c r="F81" s="151"/>
      <c r="G81" s="17"/>
    </row>
    <row r="82" spans="1:7">
      <c r="A82" s="28"/>
      <c r="B82" s="28"/>
      <c r="C82" s="28"/>
      <c r="D82" s="28"/>
      <c r="E82" s="28"/>
      <c r="F82" s="28"/>
      <c r="G82" s="28"/>
    </row>
    <row r="83" spans="1:7" ht="18.75">
      <c r="A83" s="29"/>
      <c r="B83" s="152" t="s">
        <v>34</v>
      </c>
      <c r="C83" s="152"/>
      <c r="D83" s="30"/>
      <c r="E83" s="30"/>
      <c r="F83" s="111" t="s">
        <v>35</v>
      </c>
      <c r="G83" s="28"/>
    </row>
    <row r="84" spans="1:7" ht="19.5">
      <c r="A84" s="32"/>
      <c r="B84" s="34" t="s">
        <v>36</v>
      </c>
      <c r="C84" s="33"/>
      <c r="D84" s="33"/>
      <c r="E84" s="33"/>
      <c r="F84" s="33"/>
      <c r="G84" s="28"/>
    </row>
    <row r="85" spans="1:7" ht="19.5">
      <c r="A85" s="35"/>
      <c r="B85" s="112"/>
      <c r="C85" s="34" t="s">
        <v>37</v>
      </c>
      <c r="D85" s="34"/>
      <c r="E85" s="34"/>
      <c r="F85" s="37"/>
      <c r="G85" s="28"/>
    </row>
    <row r="86" spans="1:7" ht="19.5">
      <c r="A86" s="35"/>
      <c r="B86" s="112"/>
      <c r="C86" s="34" t="s">
        <v>38</v>
      </c>
      <c r="D86" s="34"/>
      <c r="E86" s="34"/>
      <c r="F86" s="37">
        <v>204500</v>
      </c>
      <c r="G86" s="28"/>
    </row>
    <row r="87" spans="1:7" ht="19.5">
      <c r="A87" s="35"/>
      <c r="B87" s="112"/>
      <c r="C87" s="34" t="s">
        <v>39</v>
      </c>
      <c r="D87" s="34"/>
      <c r="E87" s="34"/>
      <c r="F87" s="37">
        <v>4360</v>
      </c>
      <c r="G87" s="28"/>
    </row>
    <row r="88" spans="1:7" ht="19.5">
      <c r="A88" s="35"/>
      <c r="B88" s="112"/>
      <c r="C88" s="34" t="s">
        <v>40</v>
      </c>
      <c r="D88" s="34"/>
      <c r="E88" s="34"/>
      <c r="F88" s="37">
        <v>0</v>
      </c>
      <c r="G88" s="28"/>
    </row>
    <row r="89" spans="1:7" ht="19.5">
      <c r="A89" s="35"/>
      <c r="B89" s="38" t="s">
        <v>41</v>
      </c>
      <c r="C89" s="34"/>
      <c r="D89" s="34"/>
      <c r="E89" s="34"/>
      <c r="F89" s="39">
        <f>SUM(F85:F88)</f>
        <v>208860</v>
      </c>
      <c r="G89" s="40"/>
    </row>
    <row r="90" spans="1:7" ht="21.75">
      <c r="A90" s="35"/>
      <c r="B90" s="34" t="s">
        <v>42</v>
      </c>
      <c r="C90" s="34"/>
      <c r="D90" s="34"/>
      <c r="E90" s="34"/>
      <c r="F90" s="41"/>
      <c r="G90" s="42"/>
    </row>
    <row r="91" spans="1:7" ht="19.5">
      <c r="A91" s="35"/>
      <c r="B91" s="112"/>
      <c r="C91" s="34" t="s">
        <v>43</v>
      </c>
      <c r="D91" s="34"/>
      <c r="E91" s="34"/>
      <c r="F91" s="43">
        <v>-40000</v>
      </c>
      <c r="G91" s="42"/>
    </row>
    <row r="92" spans="1:7" ht="19.5">
      <c r="A92" s="35"/>
      <c r="B92" s="112"/>
      <c r="C92" s="34"/>
      <c r="D92" s="34"/>
      <c r="E92" s="34"/>
      <c r="F92" s="44">
        <v>0</v>
      </c>
      <c r="G92" s="45"/>
    </row>
    <row r="93" spans="1:7" ht="19.5">
      <c r="A93" s="32"/>
      <c r="B93" s="33"/>
      <c r="C93" s="34"/>
      <c r="D93" s="34"/>
      <c r="E93" s="34"/>
      <c r="F93" s="46">
        <f>SUM(F91:F92)</f>
        <v>-40000</v>
      </c>
      <c r="G93" s="45"/>
    </row>
    <row r="94" spans="1:7" ht="19.5">
      <c r="A94" s="35"/>
      <c r="B94" s="34" t="s">
        <v>44</v>
      </c>
      <c r="C94" s="34"/>
      <c r="D94" s="34"/>
      <c r="E94" s="34"/>
      <c r="F94" s="47"/>
      <c r="G94" s="45"/>
    </row>
    <row r="95" spans="1:7" ht="19.5">
      <c r="A95" s="35"/>
      <c r="B95" s="34"/>
      <c r="C95" s="34" t="s">
        <v>45</v>
      </c>
      <c r="D95" s="34"/>
      <c r="E95" s="34"/>
      <c r="F95" s="43">
        <v>0</v>
      </c>
      <c r="G95" s="45"/>
    </row>
    <row r="96" spans="1:7" ht="19.5">
      <c r="A96" s="35"/>
      <c r="B96" s="34"/>
      <c r="C96" s="34" t="s">
        <v>46</v>
      </c>
      <c r="D96" s="34"/>
      <c r="E96" s="34"/>
      <c r="F96" s="43">
        <v>0</v>
      </c>
      <c r="G96" s="45"/>
    </row>
    <row r="97" spans="1:7" ht="19.5">
      <c r="A97" s="35"/>
      <c r="B97" s="112"/>
      <c r="C97" s="34" t="s">
        <v>47</v>
      </c>
      <c r="D97" s="34"/>
      <c r="E97" s="34"/>
      <c r="F97" s="43">
        <v>-2598</v>
      </c>
      <c r="G97" s="45"/>
    </row>
    <row r="98" spans="1:7" ht="19.5">
      <c r="A98" s="35"/>
      <c r="B98" s="112"/>
      <c r="C98" s="34" t="s">
        <v>48</v>
      </c>
      <c r="D98" s="34"/>
      <c r="E98" s="34"/>
      <c r="F98" s="43">
        <v>0</v>
      </c>
      <c r="G98" s="45"/>
    </row>
    <row r="99" spans="1:7" ht="19.5">
      <c r="A99" s="35"/>
      <c r="B99" s="112"/>
      <c r="C99" s="34" t="s">
        <v>49</v>
      </c>
      <c r="D99" s="34"/>
      <c r="E99" s="34"/>
      <c r="F99" s="43">
        <v>-950</v>
      </c>
      <c r="G99" s="45"/>
    </row>
    <row r="100" spans="1:7" ht="19.5">
      <c r="A100" s="35"/>
      <c r="B100" s="112"/>
      <c r="C100" s="34" t="s">
        <v>50</v>
      </c>
      <c r="D100" s="34"/>
      <c r="E100" s="34"/>
      <c r="F100" s="43">
        <v>-29</v>
      </c>
      <c r="G100" s="45"/>
    </row>
    <row r="101" spans="1:7" ht="19.5">
      <c r="A101" s="35"/>
      <c r="B101" s="112"/>
      <c r="C101" s="34" t="s">
        <v>51</v>
      </c>
      <c r="D101" s="34"/>
      <c r="E101" s="34"/>
      <c r="F101" s="43">
        <v>0</v>
      </c>
      <c r="G101" s="45"/>
    </row>
    <row r="102" spans="1:7" ht="19.5">
      <c r="A102" s="35"/>
      <c r="B102" s="112"/>
      <c r="C102" s="48" t="s">
        <v>52</v>
      </c>
      <c r="D102" s="49"/>
      <c r="E102" s="49"/>
      <c r="F102" s="50">
        <v>-1206</v>
      </c>
      <c r="G102" s="45"/>
    </row>
    <row r="103" spans="1:7" ht="19.5">
      <c r="A103" s="35"/>
      <c r="B103" s="112"/>
      <c r="C103" s="48" t="s">
        <v>53</v>
      </c>
      <c r="D103" s="49"/>
      <c r="E103" s="49"/>
      <c r="F103" s="50">
        <v>-6000</v>
      </c>
      <c r="G103" s="45"/>
    </row>
    <row r="104" spans="1:7" ht="19.5">
      <c r="A104" s="35"/>
      <c r="B104" s="112"/>
      <c r="C104" s="48" t="s">
        <v>54</v>
      </c>
      <c r="D104" s="49"/>
      <c r="E104" s="49"/>
      <c r="F104" s="50">
        <v>-66240</v>
      </c>
      <c r="G104" s="45"/>
    </row>
    <row r="105" spans="1:7" ht="19.5">
      <c r="A105" s="35"/>
      <c r="B105" s="112"/>
      <c r="C105" s="48" t="s">
        <v>102</v>
      </c>
      <c r="D105" s="49"/>
      <c r="E105" s="49"/>
      <c r="F105" s="50">
        <v>0</v>
      </c>
      <c r="G105" s="45"/>
    </row>
    <row r="106" spans="1:7" ht="19.5">
      <c r="A106" s="35"/>
      <c r="B106" s="112"/>
      <c r="C106" s="34" t="s">
        <v>56</v>
      </c>
      <c r="D106" s="34"/>
      <c r="E106" s="34"/>
      <c r="F106" s="44">
        <f>-2471-900</f>
        <v>-3371</v>
      </c>
      <c r="G106" s="45"/>
    </row>
    <row r="107" spans="1:7" ht="20.25">
      <c r="A107" s="35"/>
      <c r="B107" s="112"/>
      <c r="C107" s="34"/>
      <c r="D107" s="34"/>
      <c r="E107" s="34"/>
      <c r="F107" s="46">
        <f>SUM(F95:F106)</f>
        <v>-80394</v>
      </c>
      <c r="G107" s="51"/>
    </row>
    <row r="108" spans="1:7" ht="21.75">
      <c r="A108" s="35"/>
      <c r="B108" s="34" t="s">
        <v>57</v>
      </c>
      <c r="C108" s="34"/>
      <c r="D108" s="34"/>
      <c r="E108" s="34"/>
      <c r="F108" s="41"/>
      <c r="G108" s="51"/>
    </row>
    <row r="109" spans="1:7" ht="20.25">
      <c r="A109" s="35"/>
      <c r="B109" s="33"/>
      <c r="C109" s="34" t="s">
        <v>58</v>
      </c>
      <c r="D109" s="34"/>
      <c r="E109" s="34"/>
      <c r="F109" s="43">
        <v>-9860</v>
      </c>
      <c r="G109" s="51"/>
    </row>
    <row r="110" spans="1:7" ht="20.25">
      <c r="A110" s="35"/>
      <c r="B110" s="33"/>
      <c r="C110" s="34" t="s">
        <v>98</v>
      </c>
      <c r="D110" s="34"/>
      <c r="E110" s="34"/>
      <c r="F110" s="43">
        <v>0</v>
      </c>
      <c r="G110" s="51"/>
    </row>
    <row r="111" spans="1:7" ht="19.5">
      <c r="A111" s="29"/>
      <c r="B111" s="38" t="s">
        <v>60</v>
      </c>
      <c r="C111" s="34"/>
      <c r="D111" s="34"/>
      <c r="E111" s="34"/>
      <c r="F111" s="46">
        <f>F93+F107+F109+F110</f>
        <v>-130254</v>
      </c>
      <c r="G111" s="45"/>
    </row>
    <row r="112" spans="1:7" ht="19.5">
      <c r="A112" s="29"/>
      <c r="B112" s="30"/>
      <c r="C112" s="4"/>
      <c r="D112" s="34"/>
      <c r="E112" s="34"/>
      <c r="F112" s="52"/>
      <c r="G112" s="45"/>
    </row>
    <row r="113" spans="1:7" ht="20.25" thickBot="1">
      <c r="A113" s="53"/>
      <c r="B113" s="34" t="s">
        <v>61</v>
      </c>
      <c r="C113" s="33"/>
      <c r="D113" s="33"/>
      <c r="E113" s="33"/>
      <c r="F113" s="54">
        <f>F89+F111</f>
        <v>78606</v>
      </c>
      <c r="G113" s="55"/>
    </row>
    <row r="114" spans="1:7" ht="17.25" thickTop="1">
      <c r="A114" s="42"/>
      <c r="B114" s="53"/>
      <c r="C114" s="32"/>
      <c r="D114" s="32"/>
      <c r="E114" s="32"/>
      <c r="F114" s="56"/>
      <c r="G114" s="55"/>
    </row>
    <row r="115" spans="1:7" ht="18">
      <c r="A115" s="57"/>
      <c r="B115" s="32"/>
      <c r="C115" s="32"/>
      <c r="D115" s="32"/>
      <c r="E115" s="32"/>
      <c r="F115" s="58"/>
      <c r="G115" s="51"/>
    </row>
    <row r="116" spans="1:7" ht="19.5">
      <c r="A116" s="153" t="s">
        <v>62</v>
      </c>
      <c r="B116" s="154"/>
      <c r="C116" s="154"/>
      <c r="D116" s="154"/>
      <c r="E116" s="154"/>
      <c r="F116" s="154"/>
      <c r="G116" s="154"/>
    </row>
    <row r="118" spans="1:7" ht="30">
      <c r="A118" s="149" t="s">
        <v>32</v>
      </c>
      <c r="B118" s="149"/>
      <c r="C118" s="149"/>
      <c r="D118" s="149"/>
      <c r="E118" s="149"/>
      <c r="F118" s="149"/>
      <c r="G118" s="149"/>
    </row>
    <row r="119" spans="1:7" ht="25.5">
      <c r="A119" s="150" t="s">
        <v>33</v>
      </c>
      <c r="B119" s="150"/>
      <c r="C119" s="150"/>
      <c r="D119" s="150"/>
      <c r="E119" s="150"/>
      <c r="F119" s="150"/>
      <c r="G119" s="150"/>
    </row>
    <row r="120" spans="1:7" ht="25.5">
      <c r="A120" s="27"/>
      <c r="B120" s="17"/>
      <c r="C120" s="151" t="s">
        <v>111</v>
      </c>
      <c r="D120" s="151"/>
      <c r="E120" s="151"/>
      <c r="F120" s="151"/>
      <c r="G120" s="17"/>
    </row>
    <row r="121" spans="1:7">
      <c r="A121" s="28"/>
      <c r="B121" s="28"/>
      <c r="C121" s="28"/>
      <c r="D121" s="28"/>
      <c r="E121" s="28"/>
      <c r="F121" s="28"/>
      <c r="G121" s="28"/>
    </row>
    <row r="122" spans="1:7" ht="18.75">
      <c r="A122" s="29"/>
      <c r="B122" s="152" t="s">
        <v>34</v>
      </c>
      <c r="C122" s="152"/>
      <c r="D122" s="30"/>
      <c r="E122" s="30"/>
      <c r="F122" s="113" t="s">
        <v>35</v>
      </c>
      <c r="G122" s="28"/>
    </row>
    <row r="123" spans="1:7" ht="19.5">
      <c r="A123" s="32"/>
      <c r="B123" s="34" t="s">
        <v>36</v>
      </c>
      <c r="C123" s="33"/>
      <c r="D123" s="33"/>
      <c r="E123" s="33"/>
      <c r="F123" s="33"/>
      <c r="G123" s="28"/>
    </row>
    <row r="124" spans="1:7" ht="19.5">
      <c r="A124" s="35"/>
      <c r="B124" s="114"/>
      <c r="C124" s="34" t="s">
        <v>37</v>
      </c>
      <c r="D124" s="34"/>
      <c r="E124" s="34"/>
      <c r="F124" s="37">
        <v>106180</v>
      </c>
      <c r="G124" s="28"/>
    </row>
    <row r="125" spans="1:7" ht="19.5">
      <c r="A125" s="35"/>
      <c r="B125" s="114"/>
      <c r="C125" s="34" t="s">
        <v>113</v>
      </c>
      <c r="D125" s="34"/>
      <c r="E125" s="34"/>
      <c r="F125" s="37">
        <v>477300</v>
      </c>
      <c r="G125" s="28"/>
    </row>
    <row r="126" spans="1:7" ht="19.5">
      <c r="A126" s="35"/>
      <c r="B126" s="114"/>
      <c r="C126" s="34" t="s">
        <v>39</v>
      </c>
      <c r="D126" s="34"/>
      <c r="E126" s="34"/>
      <c r="F126" s="37">
        <v>36300</v>
      </c>
      <c r="G126" s="28"/>
    </row>
    <row r="127" spans="1:7" ht="19.5">
      <c r="A127" s="35"/>
      <c r="B127" s="114"/>
      <c r="C127" s="34" t="s">
        <v>40</v>
      </c>
      <c r="D127" s="34"/>
      <c r="E127" s="34"/>
      <c r="F127" s="37">
        <v>0</v>
      </c>
      <c r="G127" s="28"/>
    </row>
    <row r="128" spans="1:7" ht="19.5">
      <c r="A128" s="35"/>
      <c r="B128" s="38" t="s">
        <v>41</v>
      </c>
      <c r="C128" s="34"/>
      <c r="D128" s="34"/>
      <c r="E128" s="34"/>
      <c r="F128" s="39">
        <f>SUM(F124:F127)</f>
        <v>619780</v>
      </c>
      <c r="G128" s="40"/>
    </row>
    <row r="129" spans="1:7" ht="21.75">
      <c r="A129" s="35"/>
      <c r="B129" s="34" t="s">
        <v>42</v>
      </c>
      <c r="C129" s="34"/>
      <c r="D129" s="34"/>
      <c r="E129" s="34"/>
      <c r="F129" s="41"/>
      <c r="G129" s="42"/>
    </row>
    <row r="130" spans="1:7" ht="19.5">
      <c r="A130" s="35"/>
      <c r="B130" s="114"/>
      <c r="C130" s="34" t="s">
        <v>43</v>
      </c>
      <c r="D130" s="34"/>
      <c r="E130" s="34"/>
      <c r="F130" s="43">
        <v>-164000</v>
      </c>
      <c r="G130" s="42"/>
    </row>
    <row r="131" spans="1:7" ht="19.5">
      <c r="A131" s="35"/>
      <c r="B131" s="114"/>
      <c r="C131" s="34"/>
      <c r="D131" s="34"/>
      <c r="E131" s="34"/>
      <c r="F131" s="44">
        <v>0</v>
      </c>
      <c r="G131" s="45"/>
    </row>
    <row r="132" spans="1:7" ht="19.5">
      <c r="A132" s="32"/>
      <c r="B132" s="33"/>
      <c r="C132" s="34"/>
      <c r="D132" s="34"/>
      <c r="E132" s="34"/>
      <c r="F132" s="46">
        <f>SUM(F130:F131)</f>
        <v>-164000</v>
      </c>
      <c r="G132" s="45"/>
    </row>
    <row r="133" spans="1:7" ht="19.5">
      <c r="A133" s="35"/>
      <c r="B133" s="34" t="s">
        <v>44</v>
      </c>
      <c r="C133" s="34"/>
      <c r="D133" s="34"/>
      <c r="E133" s="34"/>
      <c r="F133" s="47"/>
      <c r="G133" s="45"/>
    </row>
    <row r="134" spans="1:7" ht="19.5">
      <c r="A134" s="35"/>
      <c r="B134" s="34"/>
      <c r="C134" s="34" t="s">
        <v>45</v>
      </c>
      <c r="D134" s="34"/>
      <c r="E134" s="34"/>
      <c r="F134" s="43">
        <v>0</v>
      </c>
      <c r="G134" s="45"/>
    </row>
    <row r="135" spans="1:7" ht="19.5">
      <c r="A135" s="35"/>
      <c r="B135" s="34"/>
      <c r="C135" s="34" t="s">
        <v>46</v>
      </c>
      <c r="D135" s="34"/>
      <c r="E135" s="34"/>
      <c r="F135" s="43">
        <v>0</v>
      </c>
      <c r="G135" s="45"/>
    </row>
    <row r="136" spans="1:7" ht="19.5">
      <c r="A136" s="35"/>
      <c r="B136" s="114"/>
      <c r="C136" s="34" t="s">
        <v>47</v>
      </c>
      <c r="D136" s="34"/>
      <c r="E136" s="34"/>
      <c r="F136" s="43">
        <v>-9397</v>
      </c>
      <c r="G136" s="45"/>
    </row>
    <row r="137" spans="1:7" ht="19.5">
      <c r="A137" s="35"/>
      <c r="B137" s="114"/>
      <c r="C137" s="34" t="s">
        <v>48</v>
      </c>
      <c r="D137" s="34"/>
      <c r="E137" s="34"/>
      <c r="F137" s="43">
        <v>0</v>
      </c>
      <c r="G137" s="45"/>
    </row>
    <row r="138" spans="1:7" ht="19.5">
      <c r="A138" s="35"/>
      <c r="B138" s="114"/>
      <c r="C138" s="34" t="s">
        <v>49</v>
      </c>
      <c r="D138" s="34"/>
      <c r="E138" s="34"/>
      <c r="F138" s="43">
        <v>-25224</v>
      </c>
      <c r="G138" s="45"/>
    </row>
    <row r="139" spans="1:7" ht="19.5">
      <c r="A139" s="35"/>
      <c r="B139" s="114"/>
      <c r="C139" s="34" t="s">
        <v>50</v>
      </c>
      <c r="D139" s="34"/>
      <c r="E139" s="34"/>
      <c r="F139" s="43">
        <v>-2043</v>
      </c>
      <c r="G139" s="45"/>
    </row>
    <row r="140" spans="1:7" ht="19.5">
      <c r="A140" s="35"/>
      <c r="B140" s="114"/>
      <c r="C140" s="34" t="s">
        <v>51</v>
      </c>
      <c r="D140" s="34"/>
      <c r="E140" s="34"/>
      <c r="F140" s="43">
        <v>0</v>
      </c>
      <c r="G140" s="45"/>
    </row>
    <row r="141" spans="1:7" ht="19.5">
      <c r="A141" s="35"/>
      <c r="B141" s="114"/>
      <c r="C141" s="48" t="s">
        <v>52</v>
      </c>
      <c r="D141" s="49"/>
      <c r="E141" s="49"/>
      <c r="F141" s="50">
        <v>-1206</v>
      </c>
      <c r="G141" s="45"/>
    </row>
    <row r="142" spans="1:7" ht="19.5">
      <c r="A142" s="35"/>
      <c r="B142" s="114"/>
      <c r="C142" s="48" t="s">
        <v>53</v>
      </c>
      <c r="D142" s="49"/>
      <c r="E142" s="49"/>
      <c r="F142" s="50">
        <v>-2000</v>
      </c>
      <c r="G142" s="45"/>
    </row>
    <row r="143" spans="1:7" ht="19.5">
      <c r="A143" s="35"/>
      <c r="B143" s="114"/>
      <c r="C143" s="48" t="s">
        <v>54</v>
      </c>
      <c r="D143" s="49"/>
      <c r="E143" s="49"/>
      <c r="F143" s="50">
        <v>-13000</v>
      </c>
      <c r="G143" s="45"/>
    </row>
    <row r="144" spans="1:7" ht="19.5">
      <c r="A144" s="35"/>
      <c r="B144" s="114"/>
      <c r="C144" s="48" t="s">
        <v>102</v>
      </c>
      <c r="D144" s="49"/>
      <c r="E144" s="49"/>
      <c r="F144" s="50">
        <v>0</v>
      </c>
      <c r="G144" s="45"/>
    </row>
    <row r="145" spans="1:7" ht="19.5">
      <c r="A145" s="35"/>
      <c r="B145" s="114"/>
      <c r="C145" s="34" t="s">
        <v>56</v>
      </c>
      <c r="D145" s="34"/>
      <c r="E145" s="34"/>
      <c r="F145" s="44">
        <v>-6586</v>
      </c>
      <c r="G145" s="45"/>
    </row>
    <row r="146" spans="1:7" ht="20.25">
      <c r="A146" s="35"/>
      <c r="B146" s="114"/>
      <c r="C146" s="34"/>
      <c r="D146" s="34"/>
      <c r="E146" s="34"/>
      <c r="F146" s="46">
        <f>SUM(F134:F145)</f>
        <v>-59456</v>
      </c>
      <c r="G146" s="51"/>
    </row>
    <row r="147" spans="1:7" ht="21.75">
      <c r="A147" s="35"/>
      <c r="B147" s="34" t="s">
        <v>57</v>
      </c>
      <c r="C147" s="34"/>
      <c r="D147" s="34"/>
      <c r="E147" s="34"/>
      <c r="F147" s="41"/>
      <c r="G147" s="51"/>
    </row>
    <row r="148" spans="1:7" ht="20.25">
      <c r="A148" s="35"/>
      <c r="B148" s="33"/>
      <c r="C148" s="34" t="s">
        <v>58</v>
      </c>
      <c r="D148" s="34"/>
      <c r="E148" s="34"/>
      <c r="F148" s="43">
        <v>-23450</v>
      </c>
      <c r="G148" s="51"/>
    </row>
    <row r="149" spans="1:7" ht="20.25">
      <c r="A149" s="35"/>
      <c r="B149" s="33"/>
      <c r="C149" s="34" t="s">
        <v>112</v>
      </c>
      <c r="D149" s="34"/>
      <c r="E149" s="34"/>
      <c r="F149" s="43">
        <v>-32613</v>
      </c>
      <c r="G149" s="51"/>
    </row>
    <row r="150" spans="1:7" ht="19.5">
      <c r="A150" s="29"/>
      <c r="B150" s="38" t="s">
        <v>60</v>
      </c>
      <c r="C150" s="34"/>
      <c r="D150" s="34"/>
      <c r="E150" s="34"/>
      <c r="F150" s="46">
        <f>F132+F146+F148+F149</f>
        <v>-279519</v>
      </c>
      <c r="G150" s="45"/>
    </row>
    <row r="151" spans="1:7" ht="19.5">
      <c r="A151" s="29"/>
      <c r="B151" s="30"/>
      <c r="C151" s="4"/>
      <c r="D151" s="34"/>
      <c r="E151" s="34"/>
      <c r="F151" s="52"/>
      <c r="G151" s="45"/>
    </row>
    <row r="152" spans="1:7" ht="20.25" thickBot="1">
      <c r="A152" s="53"/>
      <c r="B152" s="34" t="s">
        <v>61</v>
      </c>
      <c r="C152" s="33"/>
      <c r="D152" s="33"/>
      <c r="E152" s="33"/>
      <c r="F152" s="54">
        <f>F128+F150</f>
        <v>340261</v>
      </c>
      <c r="G152" s="55"/>
    </row>
    <row r="153" spans="1:7" ht="17.25" thickTop="1">
      <c r="A153" s="42"/>
      <c r="B153" s="53"/>
      <c r="C153" s="32"/>
      <c r="D153" s="32"/>
      <c r="E153" s="32"/>
      <c r="F153" s="56"/>
      <c r="G153" s="55"/>
    </row>
    <row r="154" spans="1:7" ht="18">
      <c r="A154" s="57"/>
      <c r="B154" s="32"/>
      <c r="C154" s="32"/>
      <c r="D154" s="32"/>
      <c r="E154" s="32"/>
      <c r="F154" s="58"/>
      <c r="G154" s="51"/>
    </row>
    <row r="155" spans="1:7" ht="19.5">
      <c r="A155" s="153" t="s">
        <v>62</v>
      </c>
      <c r="B155" s="154"/>
      <c r="C155" s="154"/>
      <c r="D155" s="154"/>
      <c r="E155" s="154"/>
      <c r="F155" s="154"/>
      <c r="G155" s="154"/>
    </row>
    <row r="157" spans="1:7" ht="30">
      <c r="A157" s="149" t="s">
        <v>32</v>
      </c>
      <c r="B157" s="149"/>
      <c r="C157" s="149"/>
      <c r="D157" s="149"/>
      <c r="E157" s="149"/>
      <c r="F157" s="149"/>
      <c r="G157" s="149"/>
    </row>
    <row r="158" spans="1:7" ht="25.5">
      <c r="A158" s="150" t="s">
        <v>33</v>
      </c>
      <c r="B158" s="150"/>
      <c r="C158" s="150"/>
      <c r="D158" s="150"/>
      <c r="E158" s="150"/>
      <c r="F158" s="150"/>
      <c r="G158" s="150"/>
    </row>
    <row r="159" spans="1:7" ht="25.5">
      <c r="A159" s="27"/>
      <c r="B159" s="17"/>
      <c r="C159" s="151" t="s">
        <v>136</v>
      </c>
      <c r="D159" s="151"/>
      <c r="E159" s="151"/>
      <c r="F159" s="151"/>
      <c r="G159" s="17"/>
    </row>
    <row r="160" spans="1:7">
      <c r="A160" s="28"/>
      <c r="B160" s="28"/>
      <c r="C160" s="28"/>
      <c r="D160" s="28"/>
      <c r="E160" s="28"/>
      <c r="F160" s="28"/>
      <c r="G160" s="28"/>
    </row>
    <row r="161" spans="1:7" ht="18.75">
      <c r="A161" s="29"/>
      <c r="B161" s="152" t="s">
        <v>34</v>
      </c>
      <c r="C161" s="152"/>
      <c r="D161" s="30"/>
      <c r="E161" s="30"/>
      <c r="F161" s="125" t="s">
        <v>35</v>
      </c>
      <c r="G161" s="28"/>
    </row>
    <row r="162" spans="1:7" ht="19.5">
      <c r="A162" s="32"/>
      <c r="B162" s="34" t="s">
        <v>36</v>
      </c>
      <c r="C162" s="33"/>
      <c r="D162" s="33"/>
      <c r="E162" s="33"/>
      <c r="F162" s="33"/>
      <c r="G162" s="28"/>
    </row>
    <row r="163" spans="1:7" ht="19.5">
      <c r="A163" s="35"/>
      <c r="B163" s="126"/>
      <c r="C163" s="34" t="s">
        <v>37</v>
      </c>
      <c r="D163" s="34"/>
      <c r="E163" s="34"/>
      <c r="F163" s="37"/>
      <c r="G163" s="28"/>
    </row>
    <row r="164" spans="1:7" ht="19.5">
      <c r="A164" s="35"/>
      <c r="B164" s="126"/>
      <c r="C164" s="34" t="s">
        <v>113</v>
      </c>
      <c r="D164" s="34"/>
      <c r="E164" s="34"/>
      <c r="F164" s="37">
        <v>663900</v>
      </c>
      <c r="G164" s="28"/>
    </row>
    <row r="165" spans="1:7" ht="19.5">
      <c r="A165" s="35"/>
      <c r="B165" s="126"/>
      <c r="C165" s="34" t="s">
        <v>39</v>
      </c>
      <c r="D165" s="34"/>
      <c r="E165" s="34"/>
      <c r="F165" s="37">
        <v>60350</v>
      </c>
      <c r="G165" s="28"/>
    </row>
    <row r="166" spans="1:7" ht="19.5">
      <c r="A166" s="35"/>
      <c r="B166" s="126"/>
      <c r="C166" s="34" t="s">
        <v>40</v>
      </c>
      <c r="D166" s="34"/>
      <c r="E166" s="34"/>
      <c r="F166" s="37">
        <v>0</v>
      </c>
      <c r="G166" s="28"/>
    </row>
    <row r="167" spans="1:7" ht="19.5">
      <c r="A167" s="35"/>
      <c r="B167" s="38" t="s">
        <v>41</v>
      </c>
      <c r="C167" s="34"/>
      <c r="D167" s="34"/>
      <c r="E167" s="34"/>
      <c r="F167" s="39">
        <f>SUM(F163:F166)</f>
        <v>724250</v>
      </c>
      <c r="G167" s="40"/>
    </row>
    <row r="168" spans="1:7" ht="21.75">
      <c r="A168" s="35"/>
      <c r="B168" s="34" t="s">
        <v>42</v>
      </c>
      <c r="C168" s="34"/>
      <c r="D168" s="34"/>
      <c r="E168" s="34"/>
      <c r="F168" s="41"/>
      <c r="G168" s="42"/>
    </row>
    <row r="169" spans="1:7" ht="19.5">
      <c r="A169" s="35"/>
      <c r="B169" s="126"/>
      <c r="C169" s="34" t="s">
        <v>43</v>
      </c>
      <c r="D169" s="34"/>
      <c r="E169" s="34"/>
      <c r="F169" s="43">
        <v>-40000</v>
      </c>
      <c r="G169" s="42"/>
    </row>
    <row r="170" spans="1:7" ht="19.5">
      <c r="A170" s="35"/>
      <c r="B170" s="126"/>
      <c r="C170" s="34"/>
      <c r="D170" s="34"/>
      <c r="E170" s="34"/>
      <c r="F170" s="44">
        <v>0</v>
      </c>
      <c r="G170" s="45"/>
    </row>
    <row r="171" spans="1:7" ht="19.5">
      <c r="A171" s="32"/>
      <c r="B171" s="33"/>
      <c r="C171" s="34"/>
      <c r="D171" s="34"/>
      <c r="E171" s="34"/>
      <c r="F171" s="46">
        <f>SUM(F169:F170)</f>
        <v>-40000</v>
      </c>
      <c r="G171" s="45"/>
    </row>
    <row r="172" spans="1:7" ht="19.5">
      <c r="A172" s="35"/>
      <c r="B172" s="34" t="s">
        <v>44</v>
      </c>
      <c r="C172" s="34"/>
      <c r="D172" s="34"/>
      <c r="E172" s="34"/>
      <c r="F172" s="47"/>
      <c r="G172" s="45"/>
    </row>
    <row r="173" spans="1:7" ht="19.5">
      <c r="A173" s="35"/>
      <c r="B173" s="34"/>
      <c r="C173" s="34" t="s">
        <v>45</v>
      </c>
      <c r="D173" s="34"/>
      <c r="E173" s="34"/>
      <c r="F173" s="43">
        <v>0</v>
      </c>
      <c r="G173" s="45"/>
    </row>
    <row r="174" spans="1:7" ht="19.5">
      <c r="A174" s="35"/>
      <c r="B174" s="34"/>
      <c r="C174" s="34" t="s">
        <v>46</v>
      </c>
      <c r="D174" s="34"/>
      <c r="E174" s="34"/>
      <c r="F174" s="43">
        <v>0</v>
      </c>
      <c r="G174" s="45"/>
    </row>
    <row r="175" spans="1:7" ht="19.5">
      <c r="A175" s="35"/>
      <c r="B175" s="126"/>
      <c r="C175" s="34" t="s">
        <v>47</v>
      </c>
      <c r="D175" s="34"/>
      <c r="E175" s="34"/>
      <c r="F175" s="43">
        <v>-2159</v>
      </c>
      <c r="G175" s="45"/>
    </row>
    <row r="176" spans="1:7" ht="19.5">
      <c r="A176" s="35"/>
      <c r="B176" s="126"/>
      <c r="C176" s="34" t="s">
        <v>48</v>
      </c>
      <c r="D176" s="34"/>
      <c r="E176" s="34"/>
      <c r="F176" s="43">
        <v>0</v>
      </c>
      <c r="G176" s="45"/>
    </row>
    <row r="177" spans="1:7" ht="19.5">
      <c r="A177" s="35"/>
      <c r="B177" s="126"/>
      <c r="C177" s="34" t="s">
        <v>49</v>
      </c>
      <c r="D177" s="34"/>
      <c r="E177" s="34"/>
      <c r="F177" s="43">
        <v>0</v>
      </c>
      <c r="G177" s="45"/>
    </row>
    <row r="178" spans="1:7" ht="19.5">
      <c r="A178" s="35"/>
      <c r="B178" s="126"/>
      <c r="C178" s="34" t="s">
        <v>50</v>
      </c>
      <c r="D178" s="34"/>
      <c r="E178" s="34"/>
      <c r="F178" s="43">
        <v>-2043</v>
      </c>
      <c r="G178" s="45"/>
    </row>
    <row r="179" spans="1:7" ht="19.5">
      <c r="A179" s="35"/>
      <c r="B179" s="126"/>
      <c r="C179" s="34" t="s">
        <v>51</v>
      </c>
      <c r="D179" s="34"/>
      <c r="E179" s="34"/>
      <c r="F179" s="43">
        <v>0</v>
      </c>
      <c r="G179" s="45"/>
    </row>
    <row r="180" spans="1:7" ht="19.5">
      <c r="A180" s="35"/>
      <c r="B180" s="126"/>
      <c r="C180" s="48" t="s">
        <v>52</v>
      </c>
      <c r="D180" s="49"/>
      <c r="E180" s="49"/>
      <c r="F180" s="50">
        <v>-1206</v>
      </c>
      <c r="G180" s="45"/>
    </row>
    <row r="181" spans="1:7" ht="19.5">
      <c r="A181" s="35"/>
      <c r="B181" s="126"/>
      <c r="C181" s="48" t="s">
        <v>53</v>
      </c>
      <c r="D181" s="49"/>
      <c r="E181" s="49"/>
      <c r="F181" s="50">
        <v>-84000</v>
      </c>
      <c r="G181" s="45"/>
    </row>
    <row r="182" spans="1:7" ht="19.5">
      <c r="A182" s="35"/>
      <c r="B182" s="126"/>
      <c r="C182" s="48" t="s">
        <v>54</v>
      </c>
      <c r="D182" s="49"/>
      <c r="E182" s="49"/>
      <c r="F182" s="50">
        <v>0</v>
      </c>
      <c r="G182" s="45"/>
    </row>
    <row r="183" spans="1:7" ht="19.5">
      <c r="A183" s="35"/>
      <c r="B183" s="126"/>
      <c r="C183" s="48" t="s">
        <v>102</v>
      </c>
      <c r="D183" s="49"/>
      <c r="E183" s="49"/>
      <c r="F183" s="50">
        <v>0</v>
      </c>
      <c r="G183" s="45"/>
    </row>
    <row r="184" spans="1:7" ht="19.5">
      <c r="A184" s="35"/>
      <c r="B184" s="126"/>
      <c r="C184" s="34" t="s">
        <v>56</v>
      </c>
      <c r="D184" s="34"/>
      <c r="E184" s="34"/>
      <c r="F184" s="44">
        <f>-1805-40850</f>
        <v>-42655</v>
      </c>
      <c r="G184" s="45"/>
    </row>
    <row r="185" spans="1:7" ht="20.25">
      <c r="A185" s="35"/>
      <c r="B185" s="126"/>
      <c r="C185" s="34"/>
      <c r="D185" s="34"/>
      <c r="E185" s="34"/>
      <c r="F185" s="46">
        <f>SUM(F173:F184)</f>
        <v>-132063</v>
      </c>
      <c r="G185" s="51"/>
    </row>
    <row r="186" spans="1:7" ht="21.75">
      <c r="A186" s="35"/>
      <c r="B186" s="34" t="s">
        <v>57</v>
      </c>
      <c r="C186" s="34"/>
      <c r="D186" s="34"/>
      <c r="E186" s="34"/>
      <c r="F186" s="41"/>
      <c r="G186" s="51"/>
    </row>
    <row r="187" spans="1:7" ht="20.25">
      <c r="A187" s="35"/>
      <c r="B187" s="33"/>
      <c r="C187" s="34" t="s">
        <v>58</v>
      </c>
      <c r="D187" s="34"/>
      <c r="E187" s="34"/>
      <c r="F187" s="43">
        <v>-18120</v>
      </c>
      <c r="G187" s="51"/>
    </row>
    <row r="188" spans="1:7" ht="20.25">
      <c r="A188" s="35"/>
      <c r="B188" s="33"/>
      <c r="C188" s="34" t="s">
        <v>59</v>
      </c>
      <c r="D188" s="34"/>
      <c r="E188" s="34"/>
      <c r="F188" s="43">
        <v>-216331</v>
      </c>
      <c r="G188" s="51"/>
    </row>
    <row r="189" spans="1:7" ht="19.5">
      <c r="A189" s="29"/>
      <c r="B189" s="38" t="s">
        <v>60</v>
      </c>
      <c r="C189" s="34"/>
      <c r="D189" s="34"/>
      <c r="E189" s="34"/>
      <c r="F189" s="46">
        <f>F171+F185+F187+F188</f>
        <v>-406514</v>
      </c>
      <c r="G189" s="45"/>
    </row>
    <row r="190" spans="1:7" ht="19.5">
      <c r="A190" s="29"/>
      <c r="B190" s="30"/>
      <c r="C190" s="4"/>
      <c r="D190" s="34"/>
      <c r="E190" s="34"/>
      <c r="F190" s="52"/>
      <c r="G190" s="45"/>
    </row>
    <row r="191" spans="1:7" ht="20.25" thickBot="1">
      <c r="A191" s="53"/>
      <c r="B191" s="34" t="s">
        <v>61</v>
      </c>
      <c r="C191" s="33"/>
      <c r="D191" s="33"/>
      <c r="E191" s="33"/>
      <c r="F191" s="54">
        <f>F167+F189</f>
        <v>317736</v>
      </c>
      <c r="G191" s="55"/>
    </row>
    <row r="192" spans="1:7" ht="17.25" thickTop="1">
      <c r="A192" s="42"/>
      <c r="B192" s="53"/>
      <c r="C192" s="32"/>
      <c r="D192" s="32"/>
      <c r="E192" s="32"/>
      <c r="F192" s="56"/>
      <c r="G192" s="55"/>
    </row>
    <row r="193" spans="1:7" ht="18">
      <c r="A193" s="57"/>
      <c r="B193" s="32"/>
      <c r="C193" s="32"/>
      <c r="D193" s="32"/>
      <c r="E193" s="32"/>
      <c r="F193" s="58"/>
      <c r="G193" s="51"/>
    </row>
    <row r="194" spans="1:7" ht="19.5">
      <c r="A194" s="153" t="s">
        <v>62</v>
      </c>
      <c r="B194" s="154"/>
      <c r="C194" s="154"/>
      <c r="D194" s="154"/>
      <c r="E194" s="154"/>
      <c r="F194" s="154"/>
      <c r="G194" s="154"/>
    </row>
    <row r="196" spans="1:7" ht="30">
      <c r="A196" s="149" t="s">
        <v>32</v>
      </c>
      <c r="B196" s="149"/>
      <c r="C196" s="149"/>
      <c r="D196" s="149"/>
      <c r="E196" s="149"/>
      <c r="F196" s="149"/>
      <c r="G196" s="149"/>
    </row>
    <row r="197" spans="1:7" ht="25.5">
      <c r="A197" s="150" t="s">
        <v>33</v>
      </c>
      <c r="B197" s="150"/>
      <c r="C197" s="150"/>
      <c r="D197" s="150"/>
      <c r="E197" s="150"/>
      <c r="F197" s="150"/>
      <c r="G197" s="150"/>
    </row>
    <row r="198" spans="1:7" ht="25.5">
      <c r="A198" s="27"/>
      <c r="B198" s="17"/>
      <c r="C198" s="151" t="s">
        <v>140</v>
      </c>
      <c r="D198" s="151"/>
      <c r="E198" s="151"/>
      <c r="F198" s="151"/>
      <c r="G198" s="17"/>
    </row>
    <row r="199" spans="1:7">
      <c r="A199" s="28"/>
      <c r="B199" s="28"/>
      <c r="C199" s="28"/>
      <c r="D199" s="28"/>
      <c r="E199" s="28"/>
      <c r="F199" s="28"/>
      <c r="G199" s="28"/>
    </row>
    <row r="200" spans="1:7" ht="18.75">
      <c r="A200" s="29"/>
      <c r="B200" s="152" t="s">
        <v>34</v>
      </c>
      <c r="C200" s="152"/>
      <c r="D200" s="30"/>
      <c r="E200" s="30"/>
      <c r="F200" s="128" t="s">
        <v>35</v>
      </c>
      <c r="G200" s="28"/>
    </row>
    <row r="201" spans="1:7" ht="19.5">
      <c r="A201" s="32"/>
      <c r="B201" s="34" t="s">
        <v>36</v>
      </c>
      <c r="C201" s="33"/>
      <c r="D201" s="33"/>
      <c r="E201" s="33"/>
      <c r="F201" s="33"/>
      <c r="G201" s="28"/>
    </row>
    <row r="202" spans="1:7" ht="19.5">
      <c r="A202" s="35"/>
      <c r="B202" s="129"/>
      <c r="C202" s="34" t="s">
        <v>141</v>
      </c>
      <c r="D202" s="34"/>
      <c r="E202" s="34"/>
      <c r="F202" s="37">
        <v>186950</v>
      </c>
      <c r="G202" s="28"/>
    </row>
    <row r="203" spans="1:7" ht="19.5">
      <c r="A203" s="35"/>
      <c r="B203" s="129"/>
      <c r="C203" s="34" t="s">
        <v>113</v>
      </c>
      <c r="D203" s="34"/>
      <c r="E203" s="34"/>
      <c r="F203" s="37">
        <v>0</v>
      </c>
      <c r="G203" s="28"/>
    </row>
    <row r="204" spans="1:7" ht="19.5">
      <c r="A204" s="35"/>
      <c r="B204" s="129"/>
      <c r="C204" s="34" t="s">
        <v>39</v>
      </c>
      <c r="D204" s="34"/>
      <c r="E204" s="34"/>
      <c r="F204" s="37">
        <v>16400</v>
      </c>
      <c r="G204" s="28"/>
    </row>
    <row r="205" spans="1:7" ht="19.5">
      <c r="A205" s="35"/>
      <c r="B205" s="129"/>
      <c r="C205" s="34" t="s">
        <v>40</v>
      </c>
      <c r="D205" s="34"/>
      <c r="E205" s="34"/>
      <c r="F205" s="37">
        <v>1581</v>
      </c>
      <c r="G205" s="28"/>
    </row>
    <row r="206" spans="1:7" ht="19.5">
      <c r="A206" s="35"/>
      <c r="B206" s="38" t="s">
        <v>41</v>
      </c>
      <c r="C206" s="34"/>
      <c r="D206" s="34"/>
      <c r="E206" s="34"/>
      <c r="F206" s="39">
        <f>SUM(F202:F205)</f>
        <v>204931</v>
      </c>
      <c r="G206" s="40"/>
    </row>
    <row r="207" spans="1:7" ht="21.75">
      <c r="A207" s="35"/>
      <c r="B207" s="34" t="s">
        <v>42</v>
      </c>
      <c r="C207" s="34"/>
      <c r="D207" s="34"/>
      <c r="E207" s="34"/>
      <c r="F207" s="41"/>
      <c r="G207" s="42"/>
    </row>
    <row r="208" spans="1:7" ht="19.5">
      <c r="A208" s="35"/>
      <c r="B208" s="129"/>
      <c r="C208" s="34" t="s">
        <v>43</v>
      </c>
      <c r="D208" s="34"/>
      <c r="E208" s="34"/>
      <c r="F208" s="43">
        <v>-40000</v>
      </c>
      <c r="G208" s="42"/>
    </row>
    <row r="209" spans="1:7" ht="19.5">
      <c r="A209" s="35"/>
      <c r="B209" s="129"/>
      <c r="C209" s="34"/>
      <c r="D209" s="34"/>
      <c r="E209" s="34"/>
      <c r="F209" s="44">
        <v>0</v>
      </c>
      <c r="G209" s="45"/>
    </row>
    <row r="210" spans="1:7" ht="19.5">
      <c r="A210" s="32"/>
      <c r="B210" s="33"/>
      <c r="C210" s="34"/>
      <c r="D210" s="34"/>
      <c r="E210" s="34"/>
      <c r="F210" s="46">
        <f>SUM(F208:F209)</f>
        <v>-40000</v>
      </c>
      <c r="G210" s="45"/>
    </row>
    <row r="211" spans="1:7" ht="19.5">
      <c r="A211" s="35"/>
      <c r="B211" s="34" t="s">
        <v>44</v>
      </c>
      <c r="C211" s="34"/>
      <c r="D211" s="34"/>
      <c r="E211" s="34"/>
      <c r="F211" s="47"/>
      <c r="G211" s="45"/>
    </row>
    <row r="212" spans="1:7" ht="19.5">
      <c r="A212" s="35"/>
      <c r="B212" s="34"/>
      <c r="C212" s="34" t="s">
        <v>45</v>
      </c>
      <c r="D212" s="34"/>
      <c r="E212" s="34"/>
      <c r="F212" s="43">
        <v>0</v>
      </c>
      <c r="G212" s="45"/>
    </row>
    <row r="213" spans="1:7" ht="19.5">
      <c r="A213" s="35"/>
      <c r="B213" s="34"/>
      <c r="C213" s="34" t="s">
        <v>46</v>
      </c>
      <c r="D213" s="34"/>
      <c r="E213" s="34"/>
      <c r="F213" s="43">
        <v>0</v>
      </c>
      <c r="G213" s="45"/>
    </row>
    <row r="214" spans="1:7" ht="19.5">
      <c r="A214" s="35"/>
      <c r="B214" s="129"/>
      <c r="C214" s="34" t="s">
        <v>47</v>
      </c>
      <c r="D214" s="34"/>
      <c r="E214" s="34"/>
      <c r="F214" s="43">
        <v>-2314</v>
      </c>
      <c r="G214" s="45"/>
    </row>
    <row r="215" spans="1:7" ht="19.5">
      <c r="A215" s="35"/>
      <c r="B215" s="129"/>
      <c r="C215" s="34" t="s">
        <v>48</v>
      </c>
      <c r="D215" s="34"/>
      <c r="E215" s="34"/>
      <c r="F215" s="43">
        <v>0</v>
      </c>
      <c r="G215" s="45"/>
    </row>
    <row r="216" spans="1:7" ht="19.5">
      <c r="A216" s="35"/>
      <c r="B216" s="129"/>
      <c r="C216" s="34" t="s">
        <v>49</v>
      </c>
      <c r="D216" s="34"/>
      <c r="E216" s="34"/>
      <c r="F216" s="43">
        <v>-24521</v>
      </c>
      <c r="G216" s="45"/>
    </row>
    <row r="217" spans="1:7" ht="19.5">
      <c r="A217" s="35"/>
      <c r="B217" s="129"/>
      <c r="C217" s="34" t="s">
        <v>50</v>
      </c>
      <c r="D217" s="34"/>
      <c r="E217" s="34"/>
      <c r="F217" s="43">
        <v>0</v>
      </c>
      <c r="G217" s="45"/>
    </row>
    <row r="218" spans="1:7" ht="19.5">
      <c r="A218" s="35"/>
      <c r="B218" s="129"/>
      <c r="C218" s="34" t="s">
        <v>51</v>
      </c>
      <c r="D218" s="34"/>
      <c r="E218" s="34"/>
      <c r="F218" s="43">
        <v>0</v>
      </c>
      <c r="G218" s="45"/>
    </row>
    <row r="219" spans="1:7" ht="19.5">
      <c r="A219" s="35"/>
      <c r="B219" s="129"/>
      <c r="C219" s="48" t="s">
        <v>52</v>
      </c>
      <c r="D219" s="49"/>
      <c r="E219" s="49"/>
      <c r="F219" s="50">
        <v>-1206</v>
      </c>
      <c r="G219" s="45"/>
    </row>
    <row r="220" spans="1:7" ht="19.5">
      <c r="A220" s="35"/>
      <c r="B220" s="129"/>
      <c r="C220" s="48" t="s">
        <v>53</v>
      </c>
      <c r="D220" s="49"/>
      <c r="E220" s="49"/>
      <c r="F220" s="50">
        <v>-4000</v>
      </c>
      <c r="G220" s="45"/>
    </row>
    <row r="221" spans="1:7" ht="19.5">
      <c r="A221" s="35"/>
      <c r="B221" s="129"/>
      <c r="C221" s="48" t="s">
        <v>54</v>
      </c>
      <c r="D221" s="49"/>
      <c r="E221" s="49"/>
      <c r="F221" s="50">
        <v>0</v>
      </c>
      <c r="G221" s="45"/>
    </row>
    <row r="222" spans="1:7" ht="19.5">
      <c r="A222" s="35"/>
      <c r="B222" s="129"/>
      <c r="C222" s="48" t="s">
        <v>102</v>
      </c>
      <c r="D222" s="49"/>
      <c r="E222" s="49"/>
      <c r="F222" s="50">
        <v>0</v>
      </c>
      <c r="G222" s="45"/>
    </row>
    <row r="223" spans="1:7" ht="19.5">
      <c r="A223" s="35"/>
      <c r="B223" s="129"/>
      <c r="C223" s="34" t="s">
        <v>56</v>
      </c>
      <c r="D223" s="34"/>
      <c r="E223" s="34"/>
      <c r="F223" s="44">
        <f>-4115-900</f>
        <v>-5015</v>
      </c>
      <c r="G223" s="45"/>
    </row>
    <row r="224" spans="1:7" ht="20.25">
      <c r="A224" s="35"/>
      <c r="B224" s="129"/>
      <c r="C224" s="34"/>
      <c r="D224" s="34"/>
      <c r="E224" s="34"/>
      <c r="F224" s="46">
        <f>SUM(F212:F223)</f>
        <v>-37056</v>
      </c>
      <c r="G224" s="51"/>
    </row>
    <row r="225" spans="1:7" ht="21.75">
      <c r="A225" s="35"/>
      <c r="B225" s="34" t="s">
        <v>57</v>
      </c>
      <c r="C225" s="34"/>
      <c r="D225" s="34"/>
      <c r="E225" s="34"/>
      <c r="F225" s="41"/>
      <c r="G225" s="51"/>
    </row>
    <row r="226" spans="1:7" ht="20.25">
      <c r="A226" s="35"/>
      <c r="B226" s="33"/>
      <c r="C226" s="34" t="s">
        <v>58</v>
      </c>
      <c r="D226" s="34"/>
      <c r="E226" s="34"/>
      <c r="F226" s="43">
        <v>-46320</v>
      </c>
      <c r="G226" s="51"/>
    </row>
    <row r="227" spans="1:7" ht="20.25">
      <c r="A227" s="35"/>
      <c r="B227" s="33"/>
      <c r="C227" s="34" t="s">
        <v>59</v>
      </c>
      <c r="D227" s="34"/>
      <c r="E227" s="34"/>
      <c r="F227" s="43">
        <v>0</v>
      </c>
      <c r="G227" s="51"/>
    </row>
    <row r="228" spans="1:7" ht="19.5">
      <c r="A228" s="29"/>
      <c r="B228" s="38" t="s">
        <v>60</v>
      </c>
      <c r="C228" s="34"/>
      <c r="D228" s="34"/>
      <c r="E228" s="34"/>
      <c r="F228" s="46">
        <f>F210+F224+F226+F227</f>
        <v>-123376</v>
      </c>
      <c r="G228" s="45"/>
    </row>
    <row r="229" spans="1:7" ht="19.5">
      <c r="A229" s="29"/>
      <c r="B229" s="30"/>
      <c r="C229" s="4"/>
      <c r="D229" s="34"/>
      <c r="E229" s="34"/>
      <c r="F229" s="52"/>
      <c r="G229" s="45"/>
    </row>
    <row r="230" spans="1:7" ht="20.25" thickBot="1">
      <c r="A230" s="53"/>
      <c r="B230" s="34" t="s">
        <v>61</v>
      </c>
      <c r="C230" s="33"/>
      <c r="D230" s="33"/>
      <c r="E230" s="33"/>
      <c r="F230" s="54">
        <f>F206+F228</f>
        <v>81555</v>
      </c>
      <c r="G230" s="55"/>
    </row>
    <row r="231" spans="1:7" ht="17.25" thickTop="1">
      <c r="A231" s="42"/>
      <c r="B231" s="53"/>
      <c r="C231" s="32"/>
      <c r="D231" s="32"/>
      <c r="E231" s="32"/>
      <c r="F231" s="56"/>
      <c r="G231" s="55"/>
    </row>
    <row r="232" spans="1:7" ht="18">
      <c r="A232" s="57"/>
      <c r="B232" s="32"/>
      <c r="C232" s="32"/>
      <c r="D232" s="32"/>
      <c r="E232" s="32"/>
      <c r="F232" s="58"/>
      <c r="G232" s="51"/>
    </row>
    <row r="233" spans="1:7" ht="19.5">
      <c r="A233" s="153" t="s">
        <v>62</v>
      </c>
      <c r="B233" s="154"/>
      <c r="C233" s="154"/>
      <c r="D233" s="154"/>
      <c r="E233" s="154"/>
      <c r="F233" s="154"/>
      <c r="G233" s="154"/>
    </row>
    <row r="235" spans="1:7" ht="30">
      <c r="A235" s="149" t="s">
        <v>32</v>
      </c>
      <c r="B235" s="149"/>
      <c r="C235" s="149"/>
      <c r="D235" s="149"/>
      <c r="E235" s="149"/>
      <c r="F235" s="149"/>
      <c r="G235" s="149"/>
    </row>
    <row r="236" spans="1:7" ht="25.5">
      <c r="A236" s="150" t="s">
        <v>33</v>
      </c>
      <c r="B236" s="150"/>
      <c r="C236" s="150"/>
      <c r="D236" s="150"/>
      <c r="E236" s="150"/>
      <c r="F236" s="150"/>
      <c r="G236" s="150"/>
    </row>
    <row r="237" spans="1:7" ht="25.5">
      <c r="A237" s="27"/>
      <c r="B237" s="17"/>
      <c r="C237" s="151" t="s">
        <v>142</v>
      </c>
      <c r="D237" s="151"/>
      <c r="E237" s="151"/>
      <c r="F237" s="151"/>
      <c r="G237" s="17"/>
    </row>
    <row r="238" spans="1:7">
      <c r="A238" s="28"/>
      <c r="B238" s="28"/>
      <c r="C238" s="28"/>
      <c r="D238" s="28"/>
      <c r="E238" s="28"/>
      <c r="F238" s="28"/>
      <c r="G238" s="28"/>
    </row>
    <row r="239" spans="1:7" ht="18.75">
      <c r="A239" s="29"/>
      <c r="B239" s="152" t="s">
        <v>34</v>
      </c>
      <c r="C239" s="152"/>
      <c r="D239" s="30"/>
      <c r="E239" s="30"/>
      <c r="F239" s="132" t="s">
        <v>35</v>
      </c>
      <c r="G239" s="28"/>
    </row>
    <row r="240" spans="1:7" ht="19.5">
      <c r="A240" s="32"/>
      <c r="B240" s="34" t="s">
        <v>36</v>
      </c>
      <c r="C240" s="33"/>
      <c r="D240" s="33"/>
      <c r="E240" s="33"/>
      <c r="F240" s="33"/>
      <c r="G240" s="28"/>
    </row>
    <row r="241" spans="1:7" ht="19.5">
      <c r="A241" s="35"/>
      <c r="B241" s="133"/>
      <c r="C241" s="34" t="s">
        <v>143</v>
      </c>
      <c r="D241" s="34"/>
      <c r="E241" s="34"/>
      <c r="F241" s="37">
        <v>230000</v>
      </c>
      <c r="G241" s="28"/>
    </row>
    <row r="242" spans="1:7" ht="19.5">
      <c r="A242" s="35"/>
      <c r="B242" s="133"/>
      <c r="C242" s="34" t="s">
        <v>113</v>
      </c>
      <c r="D242" s="34"/>
      <c r="E242" s="34"/>
      <c r="F242" s="37">
        <v>3600</v>
      </c>
      <c r="G242" s="28"/>
    </row>
    <row r="243" spans="1:7" ht="19.5">
      <c r="A243" s="35"/>
      <c r="B243" s="133"/>
      <c r="C243" s="34" t="s">
        <v>39</v>
      </c>
      <c r="D243" s="34"/>
      <c r="E243" s="34"/>
      <c r="F243" s="37">
        <v>5300</v>
      </c>
      <c r="G243" s="28"/>
    </row>
    <row r="244" spans="1:7" ht="19.5">
      <c r="A244" s="35"/>
      <c r="B244" s="133"/>
      <c r="C244" s="34" t="s">
        <v>40</v>
      </c>
      <c r="D244" s="34"/>
      <c r="E244" s="34"/>
      <c r="F244" s="37">
        <v>1916</v>
      </c>
      <c r="G244" s="28"/>
    </row>
    <row r="245" spans="1:7" ht="19.5">
      <c r="A245" s="35"/>
      <c r="B245" s="38" t="s">
        <v>41</v>
      </c>
      <c r="C245" s="34"/>
      <c r="D245" s="34"/>
      <c r="E245" s="34"/>
      <c r="F245" s="39">
        <f>SUM(F241:F244)</f>
        <v>240816</v>
      </c>
      <c r="G245" s="40"/>
    </row>
    <row r="246" spans="1:7" ht="21.75">
      <c r="A246" s="35"/>
      <c r="B246" s="34" t="s">
        <v>42</v>
      </c>
      <c r="C246" s="34"/>
      <c r="D246" s="34"/>
      <c r="E246" s="34"/>
      <c r="F246" s="41"/>
      <c r="G246" s="42"/>
    </row>
    <row r="247" spans="1:7" ht="19.5">
      <c r="A247" s="35"/>
      <c r="B247" s="133"/>
      <c r="C247" s="34" t="s">
        <v>43</v>
      </c>
      <c r="D247" s="34"/>
      <c r="E247" s="34"/>
      <c r="F247" s="43">
        <v>-72000</v>
      </c>
      <c r="G247" s="42"/>
    </row>
    <row r="248" spans="1:7" ht="19.5">
      <c r="A248" s="35"/>
      <c r="B248" s="133"/>
      <c r="C248" s="34"/>
      <c r="D248" s="34"/>
      <c r="E248" s="34"/>
      <c r="F248" s="44">
        <v>0</v>
      </c>
      <c r="G248" s="45"/>
    </row>
    <row r="249" spans="1:7" ht="19.5">
      <c r="A249" s="32"/>
      <c r="B249" s="33"/>
      <c r="C249" s="34"/>
      <c r="D249" s="34"/>
      <c r="E249" s="34"/>
      <c r="F249" s="46">
        <f>SUM(F247:F248)</f>
        <v>-72000</v>
      </c>
      <c r="G249" s="45"/>
    </row>
    <row r="250" spans="1:7" ht="19.5">
      <c r="A250" s="35"/>
      <c r="B250" s="34" t="s">
        <v>44</v>
      </c>
      <c r="C250" s="34"/>
      <c r="D250" s="34"/>
      <c r="E250" s="34"/>
      <c r="F250" s="47"/>
      <c r="G250" s="45"/>
    </row>
    <row r="251" spans="1:7" ht="19.5">
      <c r="A251" s="35"/>
      <c r="B251" s="34"/>
      <c r="C251" s="34" t="s">
        <v>45</v>
      </c>
      <c r="D251" s="34"/>
      <c r="E251" s="34"/>
      <c r="F251" s="43">
        <v>0</v>
      </c>
      <c r="G251" s="45"/>
    </row>
    <row r="252" spans="1:7" ht="19.5">
      <c r="A252" s="35"/>
      <c r="B252" s="34"/>
      <c r="C252" s="34" t="s">
        <v>46</v>
      </c>
      <c r="D252" s="34"/>
      <c r="E252" s="34"/>
      <c r="F252" s="43">
        <v>0</v>
      </c>
      <c r="G252" s="45"/>
    </row>
    <row r="253" spans="1:7" ht="19.5">
      <c r="A253" s="35"/>
      <c r="B253" s="133"/>
      <c r="C253" s="34" t="s">
        <v>47</v>
      </c>
      <c r="D253" s="34"/>
      <c r="E253" s="34"/>
      <c r="F253" s="43">
        <v>-8866</v>
      </c>
      <c r="G253" s="45"/>
    </row>
    <row r="254" spans="1:7" ht="19.5">
      <c r="A254" s="35"/>
      <c r="B254" s="133"/>
      <c r="C254" s="34" t="s">
        <v>48</v>
      </c>
      <c r="D254" s="34"/>
      <c r="E254" s="34"/>
      <c r="F254" s="43">
        <v>0</v>
      </c>
      <c r="G254" s="45"/>
    </row>
    <row r="255" spans="1:7" ht="19.5">
      <c r="A255" s="35"/>
      <c r="B255" s="133"/>
      <c r="C255" s="34" t="s">
        <v>49</v>
      </c>
      <c r="D255" s="34"/>
      <c r="E255" s="34"/>
      <c r="F255" s="43">
        <v>-1143</v>
      </c>
      <c r="G255" s="45"/>
    </row>
    <row r="256" spans="1:7" ht="19.5">
      <c r="A256" s="35"/>
      <c r="B256" s="133"/>
      <c r="C256" s="34" t="s">
        <v>50</v>
      </c>
      <c r="D256" s="34"/>
      <c r="E256" s="34"/>
      <c r="F256" s="43">
        <v>-2072</v>
      </c>
      <c r="G256" s="45"/>
    </row>
    <row r="257" spans="1:7" ht="19.5">
      <c r="A257" s="35"/>
      <c r="B257" s="133"/>
      <c r="C257" s="34" t="s">
        <v>51</v>
      </c>
      <c r="D257" s="34"/>
      <c r="E257" s="34"/>
      <c r="F257" s="43">
        <v>0</v>
      </c>
      <c r="G257" s="45"/>
    </row>
    <row r="258" spans="1:7" ht="19.5">
      <c r="A258" s="35"/>
      <c r="B258" s="133"/>
      <c r="C258" s="48" t="s">
        <v>52</v>
      </c>
      <c r="D258" s="49"/>
      <c r="E258" s="49"/>
      <c r="F258" s="50">
        <v>-1206</v>
      </c>
      <c r="G258" s="45"/>
    </row>
    <row r="259" spans="1:7" ht="19.5">
      <c r="A259" s="35"/>
      <c r="B259" s="133"/>
      <c r="C259" s="48" t="s">
        <v>53</v>
      </c>
      <c r="D259" s="49"/>
      <c r="E259" s="49"/>
      <c r="F259" s="50">
        <v>-4000</v>
      </c>
      <c r="G259" s="45"/>
    </row>
    <row r="260" spans="1:7" ht="19.5">
      <c r="A260" s="35"/>
      <c r="B260" s="133"/>
      <c r="C260" s="48" t="s">
        <v>54</v>
      </c>
      <c r="D260" s="49"/>
      <c r="E260" s="49"/>
      <c r="F260" s="50">
        <v>-3000</v>
      </c>
      <c r="G260" s="45"/>
    </row>
    <row r="261" spans="1:7" ht="19.5">
      <c r="A261" s="35"/>
      <c r="B261" s="133"/>
      <c r="C261" s="48" t="s">
        <v>102</v>
      </c>
      <c r="D261" s="49"/>
      <c r="E261" s="49"/>
      <c r="F261" s="50">
        <v>0</v>
      </c>
      <c r="G261" s="45"/>
    </row>
    <row r="262" spans="1:7" ht="19.5">
      <c r="A262" s="35"/>
      <c r="B262" s="133"/>
      <c r="C262" s="34" t="s">
        <v>56</v>
      </c>
      <c r="D262" s="34"/>
      <c r="E262" s="34"/>
      <c r="F262" s="44">
        <f>-599-3318</f>
        <v>-3917</v>
      </c>
      <c r="G262" s="45"/>
    </row>
    <row r="263" spans="1:7" ht="20.25">
      <c r="A263" s="35"/>
      <c r="B263" s="133"/>
      <c r="C263" s="34"/>
      <c r="D263" s="34"/>
      <c r="E263" s="34"/>
      <c r="F263" s="46">
        <f>SUM(F251:F262)</f>
        <v>-24204</v>
      </c>
      <c r="G263" s="51"/>
    </row>
    <row r="264" spans="1:7" ht="21.75">
      <c r="A264" s="35"/>
      <c r="B264" s="34" t="s">
        <v>57</v>
      </c>
      <c r="C264" s="34"/>
      <c r="D264" s="34"/>
      <c r="E264" s="34"/>
      <c r="F264" s="41"/>
      <c r="G264" s="51"/>
    </row>
    <row r="265" spans="1:7" ht="20.25">
      <c r="A265" s="35"/>
      <c r="B265" s="33"/>
      <c r="C265" s="34" t="s">
        <v>58</v>
      </c>
      <c r="D265" s="34"/>
      <c r="E265" s="34"/>
      <c r="F265" s="43">
        <v>-18980</v>
      </c>
      <c r="G265" s="51"/>
    </row>
    <row r="266" spans="1:7" ht="20.25">
      <c r="A266" s="35"/>
      <c r="B266" s="33"/>
      <c r="C266" s="34" t="s">
        <v>59</v>
      </c>
      <c r="D266" s="34"/>
      <c r="E266" s="34"/>
      <c r="F266" s="43">
        <v>0</v>
      </c>
      <c r="G266" s="51"/>
    </row>
    <row r="267" spans="1:7" ht="19.5">
      <c r="A267" s="29"/>
      <c r="B267" s="38" t="s">
        <v>60</v>
      </c>
      <c r="C267" s="34"/>
      <c r="D267" s="34"/>
      <c r="E267" s="34"/>
      <c r="F267" s="46">
        <f>F249+F263+F265+F266</f>
        <v>-115184</v>
      </c>
      <c r="G267" s="45"/>
    </row>
    <row r="268" spans="1:7" ht="19.5">
      <c r="A268" s="29"/>
      <c r="B268" s="30"/>
      <c r="C268" s="4"/>
      <c r="D268" s="34"/>
      <c r="E268" s="34"/>
      <c r="F268" s="52"/>
      <c r="G268" s="45"/>
    </row>
    <row r="269" spans="1:7" ht="20.25" thickBot="1">
      <c r="A269" s="53"/>
      <c r="B269" s="34" t="s">
        <v>61</v>
      </c>
      <c r="C269" s="33"/>
      <c r="D269" s="33"/>
      <c r="E269" s="33"/>
      <c r="F269" s="54">
        <f>F245+F267</f>
        <v>125632</v>
      </c>
      <c r="G269" s="55"/>
    </row>
    <row r="270" spans="1:7" ht="17.25" thickTop="1">
      <c r="A270" s="42"/>
      <c r="B270" s="53"/>
      <c r="C270" s="32"/>
      <c r="D270" s="32"/>
      <c r="E270" s="32"/>
      <c r="F270" s="56"/>
      <c r="G270" s="55"/>
    </row>
    <row r="271" spans="1:7" ht="18">
      <c r="A271" s="57"/>
      <c r="B271" s="32"/>
      <c r="C271" s="32"/>
      <c r="D271" s="32"/>
      <c r="E271" s="32"/>
      <c r="F271" s="58"/>
      <c r="G271" s="51"/>
    </row>
    <row r="272" spans="1:7" ht="19.5">
      <c r="A272" s="153" t="s">
        <v>62</v>
      </c>
      <c r="B272" s="154"/>
      <c r="C272" s="154"/>
      <c r="D272" s="154"/>
      <c r="E272" s="154"/>
      <c r="F272" s="154"/>
      <c r="G272" s="154"/>
    </row>
    <row r="274" spans="1:7" ht="30">
      <c r="A274" s="149" t="s">
        <v>32</v>
      </c>
      <c r="B274" s="149"/>
      <c r="C274" s="149"/>
      <c r="D274" s="149"/>
      <c r="E274" s="149"/>
      <c r="F274" s="149"/>
      <c r="G274" s="149"/>
    </row>
    <row r="275" spans="1:7" ht="25.5">
      <c r="A275" s="150" t="s">
        <v>33</v>
      </c>
      <c r="B275" s="150"/>
      <c r="C275" s="150"/>
      <c r="D275" s="150"/>
      <c r="E275" s="150"/>
      <c r="F275" s="150"/>
      <c r="G275" s="150"/>
    </row>
    <row r="276" spans="1:7" ht="25.5">
      <c r="A276" s="27"/>
      <c r="B276" s="17"/>
      <c r="C276" s="151" t="s">
        <v>146</v>
      </c>
      <c r="D276" s="151"/>
      <c r="E276" s="151"/>
      <c r="F276" s="151"/>
      <c r="G276" s="17"/>
    </row>
    <row r="277" spans="1:7">
      <c r="A277" s="28"/>
      <c r="B277" s="28"/>
      <c r="C277" s="28"/>
      <c r="D277" s="28"/>
      <c r="E277" s="28"/>
      <c r="F277" s="28"/>
      <c r="G277" s="28"/>
    </row>
    <row r="278" spans="1:7" ht="18.75">
      <c r="A278" s="29"/>
      <c r="B278" s="152" t="s">
        <v>34</v>
      </c>
      <c r="C278" s="152"/>
      <c r="D278" s="30"/>
      <c r="E278" s="30"/>
      <c r="F278" s="135" t="s">
        <v>35</v>
      </c>
      <c r="G278" s="28"/>
    </row>
    <row r="279" spans="1:7" ht="19.5">
      <c r="A279" s="32"/>
      <c r="B279" s="34" t="s">
        <v>36</v>
      </c>
      <c r="C279" s="33"/>
      <c r="D279" s="33"/>
      <c r="E279" s="33"/>
      <c r="F279" s="33"/>
      <c r="G279" s="28"/>
    </row>
    <row r="280" spans="1:7" ht="19.5">
      <c r="A280" s="35"/>
      <c r="B280" s="136"/>
      <c r="C280" s="34" t="s">
        <v>143</v>
      </c>
      <c r="D280" s="34"/>
      <c r="E280" s="34"/>
      <c r="F280" s="37">
        <v>468000</v>
      </c>
      <c r="G280" s="28"/>
    </row>
    <row r="281" spans="1:7" ht="19.5">
      <c r="A281" s="35"/>
      <c r="B281" s="136"/>
      <c r="C281" s="34" t="s">
        <v>39</v>
      </c>
      <c r="D281" s="34"/>
      <c r="E281" s="34"/>
      <c r="F281" s="37">
        <v>18150</v>
      </c>
      <c r="G281" s="28"/>
    </row>
    <row r="282" spans="1:7" ht="19.5">
      <c r="A282" s="35"/>
      <c r="B282" s="136"/>
      <c r="C282" s="34" t="s">
        <v>40</v>
      </c>
      <c r="D282" s="34"/>
      <c r="E282" s="34"/>
      <c r="F282" s="37">
        <v>1916</v>
      </c>
      <c r="G282" s="28"/>
    </row>
    <row r="283" spans="1:7" ht="19.5">
      <c r="A283" s="35"/>
      <c r="B283" s="38" t="s">
        <v>41</v>
      </c>
      <c r="C283" s="34"/>
      <c r="D283" s="34"/>
      <c r="E283" s="34"/>
      <c r="F283" s="39">
        <f>SUM(F280:F282)</f>
        <v>488066</v>
      </c>
      <c r="G283" s="40"/>
    </row>
    <row r="284" spans="1:7" ht="21.75">
      <c r="A284" s="35"/>
      <c r="B284" s="34" t="s">
        <v>42</v>
      </c>
      <c r="C284" s="34"/>
      <c r="D284" s="34"/>
      <c r="E284" s="34"/>
      <c r="F284" s="41"/>
      <c r="G284" s="42"/>
    </row>
    <row r="285" spans="1:7" ht="19.5">
      <c r="A285" s="35"/>
      <c r="B285" s="136"/>
      <c r="C285" s="34" t="s">
        <v>43</v>
      </c>
      <c r="D285" s="34"/>
      <c r="E285" s="34"/>
      <c r="F285" s="43">
        <v>-42000</v>
      </c>
      <c r="G285" s="42"/>
    </row>
    <row r="286" spans="1:7" ht="19.5">
      <c r="A286" s="35"/>
      <c r="B286" s="136"/>
      <c r="C286" s="34"/>
      <c r="D286" s="34"/>
      <c r="E286" s="34"/>
      <c r="F286" s="44">
        <v>0</v>
      </c>
      <c r="G286" s="45"/>
    </row>
    <row r="287" spans="1:7" ht="19.5">
      <c r="A287" s="32"/>
      <c r="B287" s="33"/>
      <c r="C287" s="34"/>
      <c r="D287" s="34"/>
      <c r="E287" s="34"/>
      <c r="F287" s="46">
        <f>SUM(F285:F286)</f>
        <v>-42000</v>
      </c>
      <c r="G287" s="45"/>
    </row>
    <row r="288" spans="1:7" ht="19.5">
      <c r="A288" s="35"/>
      <c r="B288" s="34" t="s">
        <v>44</v>
      </c>
      <c r="C288" s="34"/>
      <c r="D288" s="34"/>
      <c r="E288" s="34"/>
      <c r="F288" s="47"/>
      <c r="G288" s="45"/>
    </row>
    <row r="289" spans="1:7" ht="19.5">
      <c r="A289" s="35"/>
      <c r="B289" s="34"/>
      <c r="C289" s="34" t="s">
        <v>45</v>
      </c>
      <c r="D289" s="34"/>
      <c r="E289" s="34"/>
      <c r="F289" s="43">
        <v>0</v>
      </c>
      <c r="G289" s="45"/>
    </row>
    <row r="290" spans="1:7" ht="19.5">
      <c r="A290" s="35"/>
      <c r="B290" s="34"/>
      <c r="C290" s="34" t="s">
        <v>46</v>
      </c>
      <c r="D290" s="34"/>
      <c r="E290" s="34"/>
      <c r="F290" s="43">
        <v>0</v>
      </c>
      <c r="G290" s="45"/>
    </row>
    <row r="291" spans="1:7" ht="19.5">
      <c r="A291" s="35"/>
      <c r="B291" s="136"/>
      <c r="C291" s="34" t="s">
        <v>47</v>
      </c>
      <c r="D291" s="34"/>
      <c r="E291" s="34"/>
      <c r="F291" s="43">
        <v>-1840</v>
      </c>
      <c r="G291" s="45"/>
    </row>
    <row r="292" spans="1:7" ht="19.5">
      <c r="A292" s="35"/>
      <c r="B292" s="136"/>
      <c r="C292" s="34" t="s">
        <v>48</v>
      </c>
      <c r="D292" s="34"/>
      <c r="E292" s="34"/>
      <c r="F292" s="43">
        <v>0</v>
      </c>
      <c r="G292" s="45"/>
    </row>
    <row r="293" spans="1:7" ht="19.5">
      <c r="A293" s="35"/>
      <c r="B293" s="136"/>
      <c r="C293" s="34" t="s">
        <v>49</v>
      </c>
      <c r="D293" s="34"/>
      <c r="E293" s="34"/>
      <c r="F293" s="43">
        <v>-32794</v>
      </c>
      <c r="G293" s="45"/>
    </row>
    <row r="294" spans="1:7" ht="19.5">
      <c r="A294" s="35"/>
      <c r="B294" s="136"/>
      <c r="C294" s="34" t="s">
        <v>50</v>
      </c>
      <c r="D294" s="34"/>
      <c r="E294" s="34"/>
      <c r="F294" s="43">
        <v>-29</v>
      </c>
      <c r="G294" s="45"/>
    </row>
    <row r="295" spans="1:7" ht="19.5">
      <c r="A295" s="35"/>
      <c r="B295" s="136"/>
      <c r="C295" s="34" t="s">
        <v>51</v>
      </c>
      <c r="D295" s="34"/>
      <c r="E295" s="34"/>
      <c r="F295" s="43">
        <v>0</v>
      </c>
      <c r="G295" s="45"/>
    </row>
    <row r="296" spans="1:7" ht="19.5">
      <c r="A296" s="35"/>
      <c r="B296" s="136"/>
      <c r="C296" s="48" t="s">
        <v>52</v>
      </c>
      <c r="D296" s="49"/>
      <c r="E296" s="49"/>
      <c r="F296" s="50">
        <v>-1206</v>
      </c>
      <c r="G296" s="45"/>
    </row>
    <row r="297" spans="1:7" ht="19.5">
      <c r="A297" s="35"/>
      <c r="B297" s="136"/>
      <c r="C297" s="48" t="s">
        <v>53</v>
      </c>
      <c r="D297" s="49"/>
      <c r="E297" s="49"/>
      <c r="F297" s="50">
        <v>-43000</v>
      </c>
      <c r="G297" s="45"/>
    </row>
    <row r="298" spans="1:7" ht="19.5">
      <c r="A298" s="35"/>
      <c r="B298" s="136"/>
      <c r="C298" s="48" t="s">
        <v>54</v>
      </c>
      <c r="D298" s="49"/>
      <c r="E298" s="49"/>
      <c r="F298" s="50">
        <v>0</v>
      </c>
      <c r="G298" s="45"/>
    </row>
    <row r="299" spans="1:7" ht="19.5">
      <c r="A299" s="35"/>
      <c r="B299" s="136"/>
      <c r="C299" s="48" t="s">
        <v>102</v>
      </c>
      <c r="D299" s="49"/>
      <c r="E299" s="49"/>
      <c r="F299" s="50">
        <v>0</v>
      </c>
      <c r="G299" s="45"/>
    </row>
    <row r="300" spans="1:7" ht="19.5">
      <c r="A300" s="35"/>
      <c r="B300" s="136"/>
      <c r="C300" s="34" t="s">
        <v>56</v>
      </c>
      <c r="D300" s="34"/>
      <c r="E300" s="34"/>
      <c r="F300" s="44">
        <f>-11413-10400</f>
        <v>-21813</v>
      </c>
      <c r="G300" s="45"/>
    </row>
    <row r="301" spans="1:7" ht="20.25">
      <c r="A301" s="35"/>
      <c r="B301" s="136"/>
      <c r="C301" s="34"/>
      <c r="D301" s="34"/>
      <c r="E301" s="34"/>
      <c r="F301" s="46">
        <f>SUM(F289:F300)</f>
        <v>-100682</v>
      </c>
      <c r="G301" s="51"/>
    </row>
    <row r="302" spans="1:7" ht="21.75">
      <c r="A302" s="35"/>
      <c r="B302" s="34" t="s">
        <v>57</v>
      </c>
      <c r="C302" s="34"/>
      <c r="D302" s="34"/>
      <c r="E302" s="34"/>
      <c r="F302" s="41"/>
      <c r="G302" s="51"/>
    </row>
    <row r="303" spans="1:7" ht="20.25">
      <c r="A303" s="35"/>
      <c r="B303" s="33"/>
      <c r="C303" s="34" t="s">
        <v>58</v>
      </c>
      <c r="D303" s="34"/>
      <c r="E303" s="34"/>
      <c r="F303" s="43">
        <v>-3370</v>
      </c>
      <c r="G303" s="51"/>
    </row>
    <row r="304" spans="1:7" ht="20.25">
      <c r="A304" s="35"/>
      <c r="B304" s="33"/>
      <c r="C304" s="34" t="s">
        <v>59</v>
      </c>
      <c r="D304" s="34"/>
      <c r="E304" s="34"/>
      <c r="F304" s="43">
        <v>-588633</v>
      </c>
      <c r="G304" s="51"/>
    </row>
    <row r="305" spans="1:7" ht="19.5">
      <c r="A305" s="29"/>
      <c r="B305" s="38" t="s">
        <v>60</v>
      </c>
      <c r="C305" s="34"/>
      <c r="D305" s="34"/>
      <c r="E305" s="34"/>
      <c r="F305" s="46">
        <f>F287+F301+F303+F304</f>
        <v>-734685</v>
      </c>
      <c r="G305" s="45"/>
    </row>
    <row r="306" spans="1:7" ht="19.5">
      <c r="A306" s="29"/>
      <c r="B306" s="30"/>
      <c r="C306" s="4"/>
      <c r="D306" s="34"/>
      <c r="E306" s="34"/>
      <c r="F306" s="52"/>
      <c r="G306" s="45"/>
    </row>
    <row r="307" spans="1:7" ht="20.25" thickBot="1">
      <c r="A307" s="53"/>
      <c r="B307" s="34" t="s">
        <v>61</v>
      </c>
      <c r="C307" s="33"/>
      <c r="D307" s="33"/>
      <c r="E307" s="33"/>
      <c r="F307" s="54">
        <f>F283+F305</f>
        <v>-246619</v>
      </c>
      <c r="G307" s="55"/>
    </row>
    <row r="308" spans="1:7" ht="17.25" thickTop="1">
      <c r="A308" s="42"/>
      <c r="B308" s="53"/>
      <c r="C308" s="32"/>
      <c r="D308" s="32"/>
      <c r="E308" s="32"/>
      <c r="F308" s="56"/>
      <c r="G308" s="55"/>
    </row>
    <row r="309" spans="1:7" ht="18">
      <c r="A309" s="57"/>
      <c r="B309" s="32"/>
      <c r="C309" s="32"/>
      <c r="D309" s="32"/>
      <c r="E309" s="32"/>
      <c r="F309" s="58"/>
      <c r="G309" s="51"/>
    </row>
    <row r="310" spans="1:7" ht="19.5">
      <c r="A310" s="153" t="s">
        <v>62</v>
      </c>
      <c r="B310" s="154"/>
      <c r="C310" s="154"/>
      <c r="D310" s="154"/>
      <c r="E310" s="154"/>
      <c r="F310" s="154"/>
      <c r="G310" s="154"/>
    </row>
    <row r="313" spans="1:7" ht="30">
      <c r="A313" s="149" t="s">
        <v>32</v>
      </c>
      <c r="B313" s="149"/>
      <c r="C313" s="149"/>
      <c r="D313" s="149"/>
      <c r="E313" s="149"/>
      <c r="F313" s="149"/>
      <c r="G313" s="149"/>
    </row>
    <row r="314" spans="1:7" ht="25.5">
      <c r="A314" s="150" t="s">
        <v>33</v>
      </c>
      <c r="B314" s="150"/>
      <c r="C314" s="150"/>
      <c r="D314" s="150"/>
      <c r="E314" s="150"/>
      <c r="F314" s="150"/>
      <c r="G314" s="150"/>
    </row>
    <row r="315" spans="1:7" ht="25.5">
      <c r="A315" s="27"/>
      <c r="B315" s="17"/>
      <c r="C315" s="151" t="s">
        <v>148</v>
      </c>
      <c r="D315" s="151"/>
      <c r="E315" s="151"/>
      <c r="F315" s="151"/>
      <c r="G315" s="17"/>
    </row>
    <row r="316" spans="1:7">
      <c r="A316" s="28"/>
      <c r="B316" s="28"/>
      <c r="C316" s="28"/>
      <c r="D316" s="28"/>
      <c r="E316" s="28"/>
      <c r="F316" s="28"/>
      <c r="G316" s="28"/>
    </row>
    <row r="317" spans="1:7" ht="18.75">
      <c r="A317" s="29"/>
      <c r="B317" s="152" t="s">
        <v>34</v>
      </c>
      <c r="C317" s="152"/>
      <c r="D317" s="30"/>
      <c r="E317" s="30"/>
      <c r="F317" s="138" t="s">
        <v>35</v>
      </c>
      <c r="G317" s="28"/>
    </row>
    <row r="318" spans="1:7" ht="19.5">
      <c r="A318" s="32"/>
      <c r="B318" s="34" t="s">
        <v>36</v>
      </c>
      <c r="C318" s="33"/>
      <c r="D318" s="33"/>
      <c r="E318" s="33"/>
      <c r="F318" s="33"/>
      <c r="G318" s="28"/>
    </row>
    <row r="319" spans="1:7" ht="19.5">
      <c r="A319" s="35"/>
      <c r="B319" s="139"/>
      <c r="C319" s="34" t="s">
        <v>149</v>
      </c>
      <c r="D319" s="34"/>
      <c r="E319" s="34"/>
      <c r="F319" s="37">
        <v>0</v>
      </c>
      <c r="G319" s="28"/>
    </row>
    <row r="320" spans="1:7" ht="19.5">
      <c r="A320" s="35"/>
      <c r="B320" s="139"/>
      <c r="C320" s="34" t="s">
        <v>39</v>
      </c>
      <c r="D320" s="34"/>
      <c r="E320" s="34"/>
      <c r="F320" s="37">
        <v>71900</v>
      </c>
      <c r="G320" s="28"/>
    </row>
    <row r="321" spans="1:7" ht="19.5">
      <c r="A321" s="35"/>
      <c r="B321" s="139"/>
      <c r="C321" s="34" t="s">
        <v>40</v>
      </c>
      <c r="D321" s="34"/>
      <c r="E321" s="34"/>
      <c r="F321" s="37">
        <v>1916</v>
      </c>
      <c r="G321" s="28"/>
    </row>
    <row r="322" spans="1:7" ht="19.5">
      <c r="A322" s="35"/>
      <c r="B322" s="38" t="s">
        <v>41</v>
      </c>
      <c r="C322" s="34"/>
      <c r="D322" s="34"/>
      <c r="E322" s="34"/>
      <c r="F322" s="39">
        <f>SUM(F319:F321)</f>
        <v>73816</v>
      </c>
      <c r="G322" s="40"/>
    </row>
    <row r="323" spans="1:7" ht="21.75">
      <c r="A323" s="35"/>
      <c r="B323" s="34" t="s">
        <v>42</v>
      </c>
      <c r="C323" s="34"/>
      <c r="D323" s="34"/>
      <c r="E323" s="34"/>
      <c r="F323" s="41"/>
      <c r="G323" s="42"/>
    </row>
    <row r="324" spans="1:7" ht="19.5">
      <c r="A324" s="35"/>
      <c r="B324" s="139"/>
      <c r="C324" s="34" t="s">
        <v>43</v>
      </c>
      <c r="D324" s="34"/>
      <c r="E324" s="34"/>
      <c r="F324" s="43">
        <v>-72000</v>
      </c>
      <c r="G324" s="42"/>
    </row>
    <row r="325" spans="1:7" ht="19.5">
      <c r="A325" s="35"/>
      <c r="B325" s="139"/>
      <c r="C325" s="34"/>
      <c r="D325" s="34"/>
      <c r="E325" s="34"/>
      <c r="F325" s="44">
        <v>0</v>
      </c>
      <c r="G325" s="45"/>
    </row>
    <row r="326" spans="1:7" ht="19.5">
      <c r="A326" s="32"/>
      <c r="B326" s="33"/>
      <c r="C326" s="34"/>
      <c r="D326" s="34"/>
      <c r="E326" s="34"/>
      <c r="F326" s="46">
        <f>SUM(F324:F325)</f>
        <v>-72000</v>
      </c>
      <c r="G326" s="45"/>
    </row>
    <row r="327" spans="1:7" ht="19.5">
      <c r="A327" s="35"/>
      <c r="B327" s="34" t="s">
        <v>44</v>
      </c>
      <c r="C327" s="34"/>
      <c r="D327" s="34"/>
      <c r="E327" s="34"/>
      <c r="F327" s="47"/>
      <c r="G327" s="45"/>
    </row>
    <row r="328" spans="1:7" ht="19.5">
      <c r="A328" s="35"/>
      <c r="B328" s="34"/>
      <c r="C328" s="34" t="s">
        <v>45</v>
      </c>
      <c r="D328" s="34"/>
      <c r="E328" s="34"/>
      <c r="F328" s="43">
        <v>0</v>
      </c>
      <c r="G328" s="45"/>
    </row>
    <row r="329" spans="1:7" ht="19.5">
      <c r="A329" s="35"/>
      <c r="B329" s="34"/>
      <c r="C329" s="34" t="s">
        <v>46</v>
      </c>
      <c r="D329" s="34"/>
      <c r="E329" s="34"/>
      <c r="F329" s="43">
        <v>0</v>
      </c>
      <c r="G329" s="45"/>
    </row>
    <row r="330" spans="1:7" ht="19.5">
      <c r="A330" s="35"/>
      <c r="B330" s="139"/>
      <c r="C330" s="34" t="s">
        <v>47</v>
      </c>
      <c r="D330" s="34"/>
      <c r="E330" s="34"/>
      <c r="F330" s="43">
        <v>-2094</v>
      </c>
      <c r="G330" s="45"/>
    </row>
    <row r="331" spans="1:7" ht="19.5">
      <c r="A331" s="35"/>
      <c r="B331" s="139"/>
      <c r="C331" s="34" t="s">
        <v>48</v>
      </c>
      <c r="D331" s="34"/>
      <c r="E331" s="34"/>
      <c r="F331" s="43">
        <v>-400</v>
      </c>
      <c r="G331" s="45"/>
    </row>
    <row r="332" spans="1:7" ht="19.5">
      <c r="A332" s="35"/>
      <c r="B332" s="139"/>
      <c r="C332" s="34" t="s">
        <v>49</v>
      </c>
      <c r="D332" s="34"/>
      <c r="E332" s="34"/>
      <c r="F332" s="43">
        <v>0</v>
      </c>
      <c r="G332" s="45"/>
    </row>
    <row r="333" spans="1:7" ht="19.5">
      <c r="A333" s="35"/>
      <c r="B333" s="139"/>
      <c r="C333" s="34" t="s">
        <v>50</v>
      </c>
      <c r="D333" s="34"/>
      <c r="E333" s="34"/>
      <c r="F333" s="43">
        <v>-2043</v>
      </c>
      <c r="G333" s="45"/>
    </row>
    <row r="334" spans="1:7" ht="19.5">
      <c r="A334" s="35"/>
      <c r="B334" s="139"/>
      <c r="C334" s="34" t="s">
        <v>51</v>
      </c>
      <c r="D334" s="34"/>
      <c r="E334" s="34"/>
      <c r="F334" s="43">
        <v>0</v>
      </c>
      <c r="G334" s="45"/>
    </row>
    <row r="335" spans="1:7" ht="19.5">
      <c r="A335" s="35"/>
      <c r="B335" s="139"/>
      <c r="C335" s="48" t="s">
        <v>52</v>
      </c>
      <c r="D335" s="49"/>
      <c r="E335" s="49"/>
      <c r="F335" s="50">
        <v>-1206</v>
      </c>
      <c r="G335" s="45"/>
    </row>
    <row r="336" spans="1:7" ht="19.5">
      <c r="A336" s="35"/>
      <c r="B336" s="139"/>
      <c r="C336" s="48" t="s">
        <v>53</v>
      </c>
      <c r="D336" s="49"/>
      <c r="E336" s="49"/>
      <c r="F336" s="50">
        <v>-2000</v>
      </c>
      <c r="G336" s="45"/>
    </row>
    <row r="337" spans="1:7" ht="19.5">
      <c r="A337" s="35"/>
      <c r="B337" s="139"/>
      <c r="C337" s="48" t="s">
        <v>54</v>
      </c>
      <c r="D337" s="49"/>
      <c r="E337" s="49"/>
      <c r="F337" s="50">
        <v>-12500</v>
      </c>
      <c r="G337" s="45"/>
    </row>
    <row r="338" spans="1:7" ht="19.5">
      <c r="A338" s="35"/>
      <c r="B338" s="139"/>
      <c r="C338" s="48" t="s">
        <v>102</v>
      </c>
      <c r="D338" s="49"/>
      <c r="E338" s="49"/>
      <c r="F338" s="50">
        <v>0</v>
      </c>
      <c r="G338" s="45"/>
    </row>
    <row r="339" spans="1:7" ht="19.5">
      <c r="A339" s="35"/>
      <c r="B339" s="139"/>
      <c r="C339" s="34" t="s">
        <v>56</v>
      </c>
      <c r="D339" s="34"/>
      <c r="E339" s="34"/>
      <c r="F339" s="44">
        <f>-16878-14500-900</f>
        <v>-32278</v>
      </c>
      <c r="G339" s="45"/>
    </row>
    <row r="340" spans="1:7" ht="20.25">
      <c r="A340" s="35"/>
      <c r="B340" s="139"/>
      <c r="C340" s="34"/>
      <c r="D340" s="34"/>
      <c r="E340" s="34"/>
      <c r="F340" s="46">
        <f>SUM(F328:F339)</f>
        <v>-52521</v>
      </c>
      <c r="G340" s="51"/>
    </row>
    <row r="341" spans="1:7" ht="21.75">
      <c r="A341" s="35"/>
      <c r="B341" s="34" t="s">
        <v>57</v>
      </c>
      <c r="C341" s="34"/>
      <c r="D341" s="34"/>
      <c r="E341" s="34"/>
      <c r="F341" s="41"/>
      <c r="G341" s="51"/>
    </row>
    <row r="342" spans="1:7" ht="20.25">
      <c r="A342" s="35"/>
      <c r="B342" s="33"/>
      <c r="C342" s="34" t="s">
        <v>58</v>
      </c>
      <c r="D342" s="34"/>
      <c r="E342" s="34"/>
      <c r="F342" s="43">
        <v>-13972</v>
      </c>
      <c r="G342" s="51"/>
    </row>
    <row r="343" spans="1:7" ht="20.25">
      <c r="A343" s="35"/>
      <c r="B343" s="33"/>
      <c r="C343" s="34" t="s">
        <v>59</v>
      </c>
      <c r="D343" s="34"/>
      <c r="E343" s="34"/>
      <c r="F343" s="43">
        <v>0</v>
      </c>
      <c r="G343" s="51"/>
    </row>
    <row r="344" spans="1:7" ht="19.5">
      <c r="A344" s="29"/>
      <c r="B344" s="38" t="s">
        <v>60</v>
      </c>
      <c r="C344" s="34"/>
      <c r="D344" s="34"/>
      <c r="E344" s="34"/>
      <c r="F344" s="46">
        <f>F326+F340+F342+F343</f>
        <v>-138493</v>
      </c>
      <c r="G344" s="45"/>
    </row>
    <row r="345" spans="1:7" ht="19.5">
      <c r="A345" s="29"/>
      <c r="B345" s="30"/>
      <c r="C345" s="4"/>
      <c r="D345" s="34"/>
      <c r="E345" s="34"/>
      <c r="F345" s="52"/>
      <c r="G345" s="45"/>
    </row>
    <row r="346" spans="1:7" ht="20.25" thickBot="1">
      <c r="A346" s="53"/>
      <c r="B346" s="34" t="s">
        <v>61</v>
      </c>
      <c r="C346" s="33"/>
      <c r="D346" s="33"/>
      <c r="E346" s="33"/>
      <c r="F346" s="54">
        <f>F322+F344</f>
        <v>-64677</v>
      </c>
      <c r="G346" s="55"/>
    </row>
    <row r="347" spans="1:7" ht="17.25" thickTop="1">
      <c r="A347" s="42"/>
      <c r="B347" s="53"/>
      <c r="C347" s="32"/>
      <c r="D347" s="32"/>
      <c r="E347" s="32"/>
      <c r="F347" s="56"/>
      <c r="G347" s="55"/>
    </row>
    <row r="348" spans="1:7" ht="18">
      <c r="A348" s="57"/>
      <c r="B348" s="32"/>
      <c r="C348" s="32"/>
      <c r="D348" s="32"/>
      <c r="E348" s="32"/>
      <c r="F348" s="58"/>
      <c r="G348" s="51"/>
    </row>
    <row r="349" spans="1:7" ht="19.5">
      <c r="A349" s="153" t="s">
        <v>62</v>
      </c>
      <c r="B349" s="154"/>
      <c r="C349" s="154"/>
      <c r="D349" s="154"/>
      <c r="E349" s="154"/>
      <c r="F349" s="154"/>
      <c r="G349" s="154"/>
    </row>
    <row r="351" spans="1:7" ht="30">
      <c r="A351" s="149" t="s">
        <v>32</v>
      </c>
      <c r="B351" s="149"/>
      <c r="C351" s="149"/>
      <c r="D351" s="149"/>
      <c r="E351" s="149"/>
      <c r="F351" s="149"/>
      <c r="G351" s="149"/>
    </row>
    <row r="352" spans="1:7" ht="25.5">
      <c r="A352" s="150" t="s">
        <v>33</v>
      </c>
      <c r="B352" s="150"/>
      <c r="C352" s="150"/>
      <c r="D352" s="150"/>
      <c r="E352" s="150"/>
      <c r="F352" s="150"/>
      <c r="G352" s="150"/>
    </row>
    <row r="353" spans="1:7" ht="25.5">
      <c r="A353" s="27"/>
      <c r="B353" s="17"/>
      <c r="C353" s="151" t="s">
        <v>150</v>
      </c>
      <c r="D353" s="151"/>
      <c r="E353" s="151"/>
      <c r="F353" s="151"/>
      <c r="G353" s="17"/>
    </row>
    <row r="354" spans="1:7">
      <c r="A354" s="28"/>
      <c r="B354" s="28"/>
      <c r="C354" s="28"/>
      <c r="D354" s="28"/>
      <c r="E354" s="28"/>
      <c r="F354" s="28"/>
      <c r="G354" s="28"/>
    </row>
    <row r="355" spans="1:7" ht="18.75">
      <c r="A355" s="29"/>
      <c r="B355" s="152" t="s">
        <v>34</v>
      </c>
      <c r="C355" s="152"/>
      <c r="D355" s="30"/>
      <c r="E355" s="30"/>
      <c r="F355" s="140" t="s">
        <v>35</v>
      </c>
      <c r="G355" s="28"/>
    </row>
    <row r="356" spans="1:7" ht="19.5">
      <c r="A356" s="32"/>
      <c r="B356" s="34" t="s">
        <v>36</v>
      </c>
      <c r="C356" s="33"/>
      <c r="D356" s="33"/>
      <c r="E356" s="33"/>
      <c r="F356" s="33"/>
      <c r="G356" s="28"/>
    </row>
    <row r="357" spans="1:7" ht="19.5">
      <c r="A357" s="35"/>
      <c r="B357" s="141"/>
      <c r="C357" s="34" t="s">
        <v>151</v>
      </c>
      <c r="D357" s="34"/>
      <c r="E357" s="34"/>
      <c r="F357" s="37">
        <v>1125800</v>
      </c>
      <c r="G357" s="28"/>
    </row>
    <row r="358" spans="1:7" ht="19.5">
      <c r="A358" s="35"/>
      <c r="B358" s="141"/>
      <c r="C358" s="34" t="s">
        <v>152</v>
      </c>
      <c r="D358" s="34"/>
      <c r="E358" s="34"/>
      <c r="F358" s="37">
        <v>1144800</v>
      </c>
      <c r="G358" s="28"/>
    </row>
    <row r="359" spans="1:7" ht="19.5">
      <c r="A359" s="35"/>
      <c r="B359" s="141"/>
      <c r="C359" s="34" t="s">
        <v>153</v>
      </c>
      <c r="D359" s="34"/>
      <c r="E359" s="34"/>
      <c r="F359" s="37">
        <v>698000</v>
      </c>
      <c r="G359" s="28"/>
    </row>
    <row r="360" spans="1:7" ht="19.5">
      <c r="A360" s="35"/>
      <c r="B360" s="141"/>
      <c r="C360" s="34" t="s">
        <v>39</v>
      </c>
      <c r="D360" s="34"/>
      <c r="E360" s="34"/>
      <c r="F360" s="37">
        <v>743760</v>
      </c>
      <c r="G360" s="28"/>
    </row>
    <row r="361" spans="1:7" ht="19.5">
      <c r="A361" s="35"/>
      <c r="B361" s="141"/>
      <c r="C361" s="34" t="s">
        <v>40</v>
      </c>
      <c r="D361" s="34"/>
      <c r="E361" s="34"/>
      <c r="F361" s="37">
        <v>7329</v>
      </c>
      <c r="G361" s="28"/>
    </row>
    <row r="362" spans="1:7" ht="19.5">
      <c r="A362" s="35"/>
      <c r="B362" s="38" t="s">
        <v>41</v>
      </c>
      <c r="C362" s="34"/>
      <c r="D362" s="34"/>
      <c r="E362" s="34"/>
      <c r="F362" s="39">
        <f>SUM(F357:F361)</f>
        <v>3719689</v>
      </c>
      <c r="G362" s="40"/>
    </row>
    <row r="363" spans="1:7" ht="21.75">
      <c r="A363" s="35"/>
      <c r="B363" s="34" t="s">
        <v>42</v>
      </c>
      <c r="C363" s="34"/>
      <c r="D363" s="34"/>
      <c r="E363" s="34"/>
      <c r="F363" s="41"/>
      <c r="G363" s="42"/>
    </row>
    <row r="364" spans="1:7" ht="19.5">
      <c r="A364" s="35"/>
      <c r="B364" s="141"/>
      <c r="C364" s="34" t="s">
        <v>43</v>
      </c>
      <c r="D364" s="34"/>
      <c r="E364" s="34"/>
      <c r="F364" s="43">
        <v>-490000</v>
      </c>
      <c r="G364" s="42"/>
    </row>
    <row r="365" spans="1:7" ht="19.5">
      <c r="A365" s="35"/>
      <c r="B365" s="141"/>
      <c r="C365" s="34"/>
      <c r="D365" s="34"/>
      <c r="E365" s="34"/>
      <c r="F365" s="44">
        <v>0</v>
      </c>
      <c r="G365" s="45"/>
    </row>
    <row r="366" spans="1:7" ht="19.5">
      <c r="A366" s="32"/>
      <c r="B366" s="33"/>
      <c r="C366" s="34"/>
      <c r="D366" s="34"/>
      <c r="E366" s="34"/>
      <c r="F366" s="46">
        <f>SUM(F364:F365)</f>
        <v>-490000</v>
      </c>
      <c r="G366" s="45"/>
    </row>
    <row r="367" spans="1:7" ht="19.5">
      <c r="A367" s="35"/>
      <c r="B367" s="34" t="s">
        <v>44</v>
      </c>
      <c r="C367" s="34"/>
      <c r="D367" s="34"/>
      <c r="E367" s="34"/>
      <c r="F367" s="47"/>
      <c r="G367" s="45"/>
    </row>
    <row r="368" spans="1:7" ht="19.5">
      <c r="A368" s="35"/>
      <c r="B368" s="34"/>
      <c r="C368" s="34" t="s">
        <v>45</v>
      </c>
      <c r="D368" s="34"/>
      <c r="E368" s="34"/>
      <c r="F368" s="43">
        <v>-2400</v>
      </c>
      <c r="G368" s="45"/>
    </row>
    <row r="369" spans="1:7" ht="19.5">
      <c r="A369" s="35"/>
      <c r="B369" s="34"/>
      <c r="C369" s="34" t="s">
        <v>46</v>
      </c>
      <c r="D369" s="34"/>
      <c r="E369" s="34"/>
      <c r="F369" s="43">
        <v>0</v>
      </c>
      <c r="G369" s="45"/>
    </row>
    <row r="370" spans="1:7" ht="19.5">
      <c r="A370" s="35"/>
      <c r="B370" s="141"/>
      <c r="C370" s="34" t="s">
        <v>47</v>
      </c>
      <c r="D370" s="34"/>
      <c r="E370" s="34"/>
      <c r="F370" s="43">
        <v>-33690</v>
      </c>
      <c r="G370" s="45"/>
    </row>
    <row r="371" spans="1:7" ht="19.5">
      <c r="A371" s="35"/>
      <c r="B371" s="141"/>
      <c r="C371" s="34" t="s">
        <v>48</v>
      </c>
      <c r="D371" s="34"/>
      <c r="E371" s="34"/>
      <c r="F371" s="43">
        <v>-35439</v>
      </c>
      <c r="G371" s="45"/>
    </row>
    <row r="372" spans="1:7" ht="19.5">
      <c r="A372" s="35"/>
      <c r="B372" s="141"/>
      <c r="C372" s="34" t="s">
        <v>49</v>
      </c>
      <c r="D372" s="34"/>
      <c r="E372" s="34"/>
      <c r="F372" s="43">
        <v>-110950</v>
      </c>
      <c r="G372" s="45"/>
    </row>
    <row r="373" spans="1:7" ht="19.5">
      <c r="A373" s="35"/>
      <c r="B373" s="141"/>
      <c r="C373" s="34" t="s">
        <v>50</v>
      </c>
      <c r="D373" s="34"/>
      <c r="E373" s="34"/>
      <c r="F373" s="43">
        <v>-8288</v>
      </c>
      <c r="G373" s="45"/>
    </row>
    <row r="374" spans="1:7" ht="19.5">
      <c r="A374" s="35"/>
      <c r="B374" s="141"/>
      <c r="C374" s="34" t="s">
        <v>51</v>
      </c>
      <c r="D374" s="34"/>
      <c r="E374" s="34"/>
      <c r="F374" s="43">
        <v>0</v>
      </c>
      <c r="G374" s="45"/>
    </row>
    <row r="375" spans="1:7" ht="19.5">
      <c r="A375" s="35"/>
      <c r="B375" s="141"/>
      <c r="C375" s="48" t="s">
        <v>52</v>
      </c>
      <c r="D375" s="49"/>
      <c r="E375" s="49"/>
      <c r="F375" s="50">
        <v>-8442</v>
      </c>
      <c r="G375" s="45"/>
    </row>
    <row r="376" spans="1:7" ht="19.5">
      <c r="A376" s="35"/>
      <c r="B376" s="141"/>
      <c r="C376" s="48" t="s">
        <v>53</v>
      </c>
      <c r="D376" s="49"/>
      <c r="E376" s="49"/>
      <c r="F376" s="50">
        <v>-286600</v>
      </c>
      <c r="G376" s="45"/>
    </row>
    <row r="377" spans="1:7" ht="19.5">
      <c r="A377" s="35"/>
      <c r="B377" s="141"/>
      <c r="C377" s="48" t="s">
        <v>54</v>
      </c>
      <c r="D377" s="49"/>
      <c r="E377" s="49"/>
      <c r="F377" s="50">
        <v>-100040</v>
      </c>
      <c r="G377" s="45"/>
    </row>
    <row r="378" spans="1:7" ht="19.5">
      <c r="A378" s="35"/>
      <c r="B378" s="141"/>
      <c r="C378" s="48" t="s">
        <v>102</v>
      </c>
      <c r="D378" s="49"/>
      <c r="E378" s="49"/>
      <c r="F378" s="50">
        <v>-35000</v>
      </c>
      <c r="G378" s="45"/>
    </row>
    <row r="379" spans="1:7" ht="19.5">
      <c r="A379" s="35"/>
      <c r="B379" s="141"/>
      <c r="C379" s="34" t="s">
        <v>56</v>
      </c>
      <c r="D379" s="34"/>
      <c r="E379" s="34"/>
      <c r="F379" s="44">
        <f>-260141-66349-2700</f>
        <v>-329190</v>
      </c>
      <c r="G379" s="45"/>
    </row>
    <row r="380" spans="1:7" ht="20.25">
      <c r="A380" s="35"/>
      <c r="B380" s="141"/>
      <c r="C380" s="34"/>
      <c r="D380" s="34"/>
      <c r="E380" s="34"/>
      <c r="F380" s="46">
        <f>SUM(F368:F379)</f>
        <v>-950039</v>
      </c>
      <c r="G380" s="51"/>
    </row>
    <row r="381" spans="1:7" ht="21.75">
      <c r="A381" s="35"/>
      <c r="B381" s="34" t="s">
        <v>57</v>
      </c>
      <c r="C381" s="34"/>
      <c r="D381" s="34"/>
      <c r="E381" s="34"/>
      <c r="F381" s="41"/>
      <c r="G381" s="51"/>
    </row>
    <row r="382" spans="1:7" ht="20.25">
      <c r="A382" s="35"/>
      <c r="B382" s="33"/>
      <c r="C382" s="34" t="s">
        <v>58</v>
      </c>
      <c r="D382" s="34"/>
      <c r="E382" s="34"/>
      <c r="F382" s="43">
        <v>-237302</v>
      </c>
      <c r="G382" s="51"/>
    </row>
    <row r="383" spans="1:7" ht="20.25">
      <c r="A383" s="35"/>
      <c r="B383" s="33"/>
      <c r="C383" s="34" t="s">
        <v>59</v>
      </c>
      <c r="D383" s="34"/>
      <c r="E383" s="34"/>
      <c r="F383" s="43">
        <f>-591783-238831-37207</f>
        <v>-867821</v>
      </c>
      <c r="G383" s="51"/>
    </row>
    <row r="384" spans="1:7" ht="19.5">
      <c r="A384" s="29"/>
      <c r="B384" s="38" t="s">
        <v>60</v>
      </c>
      <c r="C384" s="34"/>
      <c r="D384" s="34"/>
      <c r="E384" s="34"/>
      <c r="F384" s="46">
        <f>F366+F380+F382+F383</f>
        <v>-2545162</v>
      </c>
      <c r="G384" s="45"/>
    </row>
    <row r="385" spans="1:7" ht="19.5">
      <c r="A385" s="29"/>
      <c r="B385" s="30"/>
      <c r="C385" s="4"/>
      <c r="D385" s="34"/>
      <c r="E385" s="34"/>
      <c r="F385" s="52"/>
      <c r="G385" s="45"/>
    </row>
    <row r="386" spans="1:7" ht="20.25" thickBot="1">
      <c r="A386" s="53"/>
      <c r="B386" s="34" t="s">
        <v>61</v>
      </c>
      <c r="C386" s="33"/>
      <c r="D386" s="33"/>
      <c r="E386" s="33"/>
      <c r="F386" s="54">
        <f>F362+F384</f>
        <v>1174527</v>
      </c>
      <c r="G386" s="55"/>
    </row>
    <row r="387" spans="1:7" ht="17.25" thickTop="1">
      <c r="A387" s="42"/>
      <c r="B387" s="53"/>
      <c r="C387" s="32"/>
      <c r="D387" s="32"/>
      <c r="E387" s="32"/>
      <c r="F387" s="56"/>
      <c r="G387" s="55"/>
    </row>
    <row r="388" spans="1:7" ht="19.5">
      <c r="A388" s="153" t="s">
        <v>62</v>
      </c>
      <c r="B388" s="154"/>
      <c r="C388" s="154"/>
      <c r="D388" s="154"/>
      <c r="E388" s="154"/>
      <c r="F388" s="154"/>
      <c r="G388" s="154"/>
    </row>
  </sheetData>
  <mergeCells count="50">
    <mergeCell ref="A157:G157"/>
    <mergeCell ref="A158:G158"/>
    <mergeCell ref="C159:F159"/>
    <mergeCell ref="B161:C161"/>
    <mergeCell ref="A194:G194"/>
    <mergeCell ref="A118:G118"/>
    <mergeCell ref="A119:G119"/>
    <mergeCell ref="C120:F120"/>
    <mergeCell ref="B122:C122"/>
    <mergeCell ref="A155:G155"/>
    <mergeCell ref="A79:G79"/>
    <mergeCell ref="A80:G80"/>
    <mergeCell ref="C81:F81"/>
    <mergeCell ref="B83:C83"/>
    <mergeCell ref="A116:G116"/>
    <mergeCell ref="A1:G1"/>
    <mergeCell ref="A2:G2"/>
    <mergeCell ref="C3:F3"/>
    <mergeCell ref="B5:C5"/>
    <mergeCell ref="A38:G38"/>
    <mergeCell ref="A40:G40"/>
    <mergeCell ref="A41:G41"/>
    <mergeCell ref="C42:F42"/>
    <mergeCell ref="B44:C44"/>
    <mergeCell ref="A77:G77"/>
    <mergeCell ref="A196:G196"/>
    <mergeCell ref="A197:G197"/>
    <mergeCell ref="C198:F198"/>
    <mergeCell ref="B200:C200"/>
    <mergeCell ref="A233:G233"/>
    <mergeCell ref="A235:G235"/>
    <mergeCell ref="A236:G236"/>
    <mergeCell ref="C237:F237"/>
    <mergeCell ref="B239:C239"/>
    <mergeCell ref="A272:G272"/>
    <mergeCell ref="A274:G274"/>
    <mergeCell ref="A275:G275"/>
    <mergeCell ref="C276:F276"/>
    <mergeCell ref="B278:C278"/>
    <mergeCell ref="A310:G310"/>
    <mergeCell ref="A313:G313"/>
    <mergeCell ref="A314:G314"/>
    <mergeCell ref="C315:F315"/>
    <mergeCell ref="B317:C317"/>
    <mergeCell ref="A349:G349"/>
    <mergeCell ref="A351:G351"/>
    <mergeCell ref="A352:G352"/>
    <mergeCell ref="C353:F353"/>
    <mergeCell ref="B355:C355"/>
    <mergeCell ref="A388:G38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1"/>
  <sheetViews>
    <sheetView topLeftCell="A101" workbookViewId="0">
      <selection activeCell="E112" sqref="E112"/>
    </sheetView>
  </sheetViews>
  <sheetFormatPr defaultRowHeight="16.5"/>
  <cols>
    <col min="2" max="2" width="5.5" bestFit="1" customWidth="1"/>
    <col min="4" max="4" width="9" style="116"/>
    <col min="5" max="5" width="11.375" style="116" customWidth="1"/>
    <col min="6" max="6" width="2.625" customWidth="1"/>
    <col min="8" max="8" width="5.5" bestFit="1" customWidth="1"/>
    <col min="11" max="11" width="9.25" bestFit="1" customWidth="1"/>
    <col min="12" max="12" width="8.25" bestFit="1" customWidth="1"/>
  </cols>
  <sheetData>
    <row r="2" spans="1:13">
      <c r="A2" s="120" t="s">
        <v>120</v>
      </c>
      <c r="B2" s="120" t="s">
        <v>125</v>
      </c>
      <c r="C2" s="120" t="s">
        <v>126</v>
      </c>
      <c r="D2" s="121" t="s">
        <v>115</v>
      </c>
      <c r="E2" s="122" t="s">
        <v>116</v>
      </c>
      <c r="G2" s="120" t="s">
        <v>128</v>
      </c>
      <c r="H2" s="120">
        <v>49</v>
      </c>
      <c r="I2" s="120">
        <v>15</v>
      </c>
      <c r="J2" s="121">
        <f t="shared" ref="J2:J13" si="0">I2*30</f>
        <v>450</v>
      </c>
      <c r="K2" s="121">
        <v>450</v>
      </c>
    </row>
    <row r="3" spans="1:13">
      <c r="A3" s="120" t="s">
        <v>121</v>
      </c>
      <c r="B3" s="120">
        <v>1</v>
      </c>
      <c r="C3" s="120">
        <v>100</v>
      </c>
      <c r="D3" s="121">
        <f>C3*30</f>
        <v>3000</v>
      </c>
      <c r="E3" s="121">
        <v>3000</v>
      </c>
      <c r="G3" s="120"/>
      <c r="H3" s="120">
        <v>50</v>
      </c>
      <c r="I3" s="120">
        <v>15</v>
      </c>
      <c r="J3" s="121">
        <f t="shared" si="0"/>
        <v>450</v>
      </c>
      <c r="K3" s="121">
        <v>450</v>
      </c>
    </row>
    <row r="4" spans="1:13">
      <c r="A4" s="120"/>
      <c r="B4" s="120">
        <v>2</v>
      </c>
      <c r="C4" s="120">
        <v>100</v>
      </c>
      <c r="D4" s="121">
        <f t="shared" ref="D4:D50" si="1">C4*30</f>
        <v>3000</v>
      </c>
      <c r="E4" s="121">
        <v>3000</v>
      </c>
      <c r="G4" s="120"/>
      <c r="H4" s="120">
        <v>51</v>
      </c>
      <c r="I4" s="120">
        <v>15</v>
      </c>
      <c r="J4" s="121">
        <f t="shared" si="0"/>
        <v>450</v>
      </c>
      <c r="K4" s="121">
        <v>450</v>
      </c>
    </row>
    <row r="5" spans="1:13">
      <c r="A5" s="120"/>
      <c r="B5" s="120">
        <v>3</v>
      </c>
      <c r="C5" s="120">
        <v>16</v>
      </c>
      <c r="D5" s="121">
        <f t="shared" si="1"/>
        <v>480</v>
      </c>
      <c r="E5" s="121">
        <v>500</v>
      </c>
      <c r="G5" s="120"/>
      <c r="H5" s="120">
        <v>52</v>
      </c>
      <c r="I5" s="120">
        <v>15</v>
      </c>
      <c r="J5" s="121">
        <f t="shared" si="0"/>
        <v>450</v>
      </c>
      <c r="K5" s="121">
        <v>450</v>
      </c>
    </row>
    <row r="6" spans="1:13">
      <c r="A6" s="120"/>
      <c r="B6" s="120">
        <v>4</v>
      </c>
      <c r="C6" s="120">
        <v>50</v>
      </c>
      <c r="D6" s="121">
        <f t="shared" si="1"/>
        <v>1500</v>
      </c>
      <c r="E6" s="121">
        <v>1500</v>
      </c>
      <c r="G6" s="120"/>
      <c r="H6" s="120">
        <v>53</v>
      </c>
      <c r="I6" s="120"/>
      <c r="J6" s="121">
        <f t="shared" si="0"/>
        <v>0</v>
      </c>
      <c r="K6" s="121">
        <v>5000</v>
      </c>
    </row>
    <row r="7" spans="1:13">
      <c r="A7" s="120"/>
      <c r="B7" s="120">
        <v>5</v>
      </c>
      <c r="C7" s="120">
        <v>20</v>
      </c>
      <c r="D7" s="121">
        <f t="shared" si="1"/>
        <v>600</v>
      </c>
      <c r="E7" s="121">
        <v>600</v>
      </c>
      <c r="G7" s="120"/>
      <c r="H7" s="120">
        <v>54</v>
      </c>
      <c r="I7" s="120">
        <v>167</v>
      </c>
      <c r="J7" s="121">
        <f t="shared" si="0"/>
        <v>5010</v>
      </c>
      <c r="K7" s="121">
        <v>5000</v>
      </c>
    </row>
    <row r="8" spans="1:13">
      <c r="A8" s="120"/>
      <c r="B8" s="120">
        <v>6</v>
      </c>
      <c r="C8" s="120">
        <v>100</v>
      </c>
      <c r="D8" s="121">
        <f t="shared" si="1"/>
        <v>3000</v>
      </c>
      <c r="E8" s="121">
        <v>3000</v>
      </c>
      <c r="G8" s="120"/>
      <c r="H8" s="120">
        <v>55</v>
      </c>
      <c r="I8" s="120">
        <v>100</v>
      </c>
      <c r="J8" s="121">
        <f t="shared" si="0"/>
        <v>3000</v>
      </c>
      <c r="K8" s="121">
        <v>3000</v>
      </c>
    </row>
    <row r="9" spans="1:13">
      <c r="A9" s="120"/>
      <c r="B9" s="120">
        <v>7</v>
      </c>
      <c r="C9" s="120">
        <v>20</v>
      </c>
      <c r="D9" s="121">
        <f t="shared" si="1"/>
        <v>600</v>
      </c>
      <c r="E9" s="121">
        <v>600</v>
      </c>
      <c r="G9" s="120"/>
      <c r="H9" s="120">
        <v>56</v>
      </c>
      <c r="I9" s="120">
        <v>66</v>
      </c>
      <c r="J9" s="121">
        <f t="shared" si="0"/>
        <v>1980</v>
      </c>
      <c r="K9" s="121">
        <v>1980</v>
      </c>
    </row>
    <row r="10" spans="1:13">
      <c r="A10" s="120"/>
      <c r="B10" s="120">
        <v>8</v>
      </c>
      <c r="C10" s="120">
        <v>30</v>
      </c>
      <c r="D10" s="121">
        <f t="shared" si="1"/>
        <v>900</v>
      </c>
      <c r="E10" s="121">
        <v>900</v>
      </c>
      <c r="G10" s="120"/>
      <c r="H10" s="120">
        <v>57</v>
      </c>
      <c r="I10" s="120"/>
      <c r="J10" s="121">
        <f t="shared" si="0"/>
        <v>0</v>
      </c>
      <c r="K10" s="121">
        <v>5000</v>
      </c>
    </row>
    <row r="11" spans="1:13">
      <c r="A11" s="120"/>
      <c r="B11" s="120">
        <v>9</v>
      </c>
      <c r="C11" s="120">
        <v>30</v>
      </c>
      <c r="D11" s="121">
        <f t="shared" si="1"/>
        <v>900</v>
      </c>
      <c r="E11" s="121">
        <v>900</v>
      </c>
      <c r="G11" s="120" t="s">
        <v>119</v>
      </c>
      <c r="H11" s="120">
        <v>58</v>
      </c>
      <c r="I11" s="120">
        <v>30</v>
      </c>
      <c r="J11" s="121">
        <f t="shared" si="0"/>
        <v>900</v>
      </c>
      <c r="K11" s="121">
        <v>5900</v>
      </c>
      <c r="L11" s="118">
        <f>SUM(K2:K11)</f>
        <v>27680</v>
      </c>
      <c r="M11" s="123" t="s">
        <v>130</v>
      </c>
    </row>
    <row r="12" spans="1:13">
      <c r="A12" s="120"/>
      <c r="B12" s="120">
        <v>10</v>
      </c>
      <c r="C12" s="120">
        <v>30</v>
      </c>
      <c r="D12" s="121">
        <f t="shared" si="1"/>
        <v>900</v>
      </c>
      <c r="E12" s="121">
        <v>900</v>
      </c>
      <c r="G12" s="120"/>
      <c r="H12" s="120">
        <v>59</v>
      </c>
      <c r="I12" s="120">
        <v>500</v>
      </c>
      <c r="J12" s="121">
        <f t="shared" si="0"/>
        <v>15000</v>
      </c>
      <c r="K12" s="121">
        <v>15000</v>
      </c>
    </row>
    <row r="13" spans="1:13">
      <c r="A13" s="120"/>
      <c r="B13" s="120">
        <v>11</v>
      </c>
      <c r="C13" s="120">
        <v>30</v>
      </c>
      <c r="D13" s="121">
        <f t="shared" si="1"/>
        <v>900</v>
      </c>
      <c r="E13" s="121">
        <v>900</v>
      </c>
      <c r="G13" s="120"/>
      <c r="H13" s="120">
        <v>60</v>
      </c>
      <c r="I13" s="120">
        <v>167</v>
      </c>
      <c r="J13" s="121">
        <f t="shared" si="0"/>
        <v>5010</v>
      </c>
      <c r="K13" s="121">
        <v>15000</v>
      </c>
    </row>
    <row r="14" spans="1:13">
      <c r="A14" s="120"/>
      <c r="B14" s="120">
        <v>12</v>
      </c>
      <c r="C14" s="120">
        <v>34</v>
      </c>
      <c r="D14" s="121">
        <f t="shared" si="1"/>
        <v>1020</v>
      </c>
      <c r="E14" s="121">
        <v>1000</v>
      </c>
      <c r="G14" s="120"/>
      <c r="H14" s="120">
        <v>61</v>
      </c>
      <c r="I14" s="120"/>
      <c r="J14" s="121"/>
      <c r="K14" s="121">
        <v>5000</v>
      </c>
    </row>
    <row r="15" spans="1:13">
      <c r="A15" s="120"/>
      <c r="B15" s="120">
        <v>13</v>
      </c>
      <c r="C15" s="120">
        <v>20</v>
      </c>
      <c r="D15" s="121">
        <f t="shared" si="1"/>
        <v>600</v>
      </c>
      <c r="E15" s="121">
        <v>600</v>
      </c>
      <c r="G15" s="120"/>
      <c r="H15" s="120">
        <v>62</v>
      </c>
      <c r="I15" s="120"/>
      <c r="J15" s="121"/>
      <c r="K15" s="121">
        <v>10000</v>
      </c>
    </row>
    <row r="16" spans="1:13">
      <c r="A16" s="120"/>
      <c r="B16" s="120">
        <v>14</v>
      </c>
      <c r="C16" s="120">
        <v>34</v>
      </c>
      <c r="D16" s="121">
        <f t="shared" si="1"/>
        <v>1020</v>
      </c>
      <c r="E16" s="121">
        <v>1000</v>
      </c>
      <c r="G16" s="120"/>
      <c r="H16" s="120">
        <v>63</v>
      </c>
      <c r="I16" s="120">
        <v>167</v>
      </c>
      <c r="J16" s="121">
        <f>I16*30</f>
        <v>5010</v>
      </c>
      <c r="K16" s="121">
        <v>5000</v>
      </c>
    </row>
    <row r="17" spans="1:13">
      <c r="A17" s="120"/>
      <c r="B17" s="120">
        <v>15</v>
      </c>
      <c r="C17" s="120">
        <v>50</v>
      </c>
      <c r="D17" s="121">
        <f t="shared" si="1"/>
        <v>1500</v>
      </c>
      <c r="E17" s="121">
        <v>1500</v>
      </c>
      <c r="G17" s="120"/>
      <c r="H17" s="120">
        <v>64</v>
      </c>
      <c r="I17" s="120">
        <v>100</v>
      </c>
      <c r="J17" s="121">
        <f>I17*30</f>
        <v>3000</v>
      </c>
      <c r="K17" s="121">
        <v>3000</v>
      </c>
    </row>
    <row r="18" spans="1:13">
      <c r="A18" s="120"/>
      <c r="B18" s="120">
        <v>16</v>
      </c>
      <c r="C18" s="120">
        <v>200</v>
      </c>
      <c r="D18" s="121">
        <f t="shared" si="1"/>
        <v>6000</v>
      </c>
      <c r="E18" s="121">
        <v>6000</v>
      </c>
      <c r="G18" s="120"/>
      <c r="H18" s="120">
        <v>65</v>
      </c>
      <c r="I18" s="120">
        <v>50</v>
      </c>
      <c r="J18" s="121">
        <f>I18*30</f>
        <v>1500</v>
      </c>
      <c r="K18" s="121">
        <v>1500</v>
      </c>
    </row>
    <row r="19" spans="1:13">
      <c r="A19" s="120"/>
      <c r="B19" s="120">
        <v>17</v>
      </c>
      <c r="C19" s="120">
        <v>100</v>
      </c>
      <c r="D19" s="121">
        <f t="shared" si="1"/>
        <v>3000</v>
      </c>
      <c r="E19" s="121">
        <v>3000</v>
      </c>
      <c r="G19" s="120"/>
      <c r="H19" s="120">
        <v>66</v>
      </c>
      <c r="I19" s="120">
        <v>200</v>
      </c>
      <c r="J19" s="121">
        <f t="shared" ref="J19:J23" si="2">I19*30</f>
        <v>6000</v>
      </c>
      <c r="K19" s="121">
        <v>6000</v>
      </c>
    </row>
    <row r="20" spans="1:13">
      <c r="A20" s="120"/>
      <c r="B20" s="120">
        <v>18</v>
      </c>
      <c r="C20" s="120">
        <v>50</v>
      </c>
      <c r="D20" s="121">
        <f t="shared" si="1"/>
        <v>1500</v>
      </c>
      <c r="E20" s="121">
        <v>1500</v>
      </c>
      <c r="G20" s="120"/>
      <c r="H20" s="120">
        <v>67</v>
      </c>
      <c r="I20" s="120">
        <v>200</v>
      </c>
      <c r="J20" s="121">
        <f t="shared" si="2"/>
        <v>6000</v>
      </c>
      <c r="K20" s="121">
        <v>6000</v>
      </c>
    </row>
    <row r="21" spans="1:13">
      <c r="A21" s="120"/>
      <c r="B21" s="120">
        <v>19</v>
      </c>
      <c r="C21" s="120">
        <v>20</v>
      </c>
      <c r="D21" s="121">
        <f t="shared" si="1"/>
        <v>600</v>
      </c>
      <c r="E21" s="121">
        <v>600</v>
      </c>
      <c r="G21" s="120"/>
      <c r="H21" s="120">
        <v>68</v>
      </c>
      <c r="I21" s="120">
        <v>200</v>
      </c>
      <c r="J21" s="121">
        <f t="shared" si="2"/>
        <v>6000</v>
      </c>
      <c r="K21" s="121">
        <v>6000</v>
      </c>
    </row>
    <row r="22" spans="1:13">
      <c r="A22" s="120"/>
      <c r="B22" s="120">
        <v>20</v>
      </c>
      <c r="C22" s="120">
        <v>50</v>
      </c>
      <c r="D22" s="121">
        <f t="shared" si="1"/>
        <v>1500</v>
      </c>
      <c r="E22" s="121">
        <v>1500</v>
      </c>
      <c r="G22" s="120" t="s">
        <v>124</v>
      </c>
      <c r="H22" s="120">
        <v>69</v>
      </c>
      <c r="I22" s="120">
        <v>100</v>
      </c>
      <c r="J22" s="121">
        <f t="shared" si="2"/>
        <v>3000</v>
      </c>
      <c r="K22" s="121">
        <v>3000</v>
      </c>
      <c r="L22" s="118">
        <f>SUM(K12:K22)</f>
        <v>75500</v>
      </c>
      <c r="M22" s="123" t="s">
        <v>130</v>
      </c>
    </row>
    <row r="23" spans="1:13">
      <c r="A23" s="120"/>
      <c r="B23" s="120">
        <v>21</v>
      </c>
      <c r="C23" s="120">
        <v>20</v>
      </c>
      <c r="D23" s="121">
        <f t="shared" si="1"/>
        <v>600</v>
      </c>
      <c r="E23" s="121">
        <v>600</v>
      </c>
      <c r="G23" s="120" t="s">
        <v>123</v>
      </c>
      <c r="H23" s="120">
        <v>70</v>
      </c>
      <c r="I23" s="120">
        <v>100</v>
      </c>
      <c r="J23" s="121">
        <f t="shared" si="2"/>
        <v>3000</v>
      </c>
      <c r="K23" s="121">
        <v>3000</v>
      </c>
      <c r="L23" s="116">
        <v>3000</v>
      </c>
      <c r="M23" s="123" t="s">
        <v>131</v>
      </c>
    </row>
    <row r="24" spans="1:13" ht="17.25" thickBot="1">
      <c r="A24" s="120"/>
      <c r="B24" s="120">
        <v>22</v>
      </c>
      <c r="C24" s="120">
        <v>20</v>
      </c>
      <c r="D24" s="121">
        <f t="shared" si="1"/>
        <v>600</v>
      </c>
      <c r="E24" s="121">
        <v>600</v>
      </c>
      <c r="H24" t="s">
        <v>117</v>
      </c>
      <c r="I24" s="119">
        <f t="shared" ref="I24:J24" si="3">SUM(I2:I23)</f>
        <v>2207</v>
      </c>
      <c r="J24" s="119">
        <f t="shared" si="3"/>
        <v>66210</v>
      </c>
      <c r="K24" s="119">
        <f>SUM(K2:K23)</f>
        <v>106180</v>
      </c>
    </row>
    <row r="25" spans="1:13" ht="17.25" thickTop="1">
      <c r="A25" s="120"/>
      <c r="B25" s="120">
        <v>23</v>
      </c>
      <c r="C25" s="120">
        <v>20</v>
      </c>
      <c r="D25" s="121">
        <f t="shared" si="1"/>
        <v>600</v>
      </c>
      <c r="E25" s="121">
        <v>600</v>
      </c>
      <c r="J25" s="116"/>
      <c r="K25" s="116"/>
    </row>
    <row r="26" spans="1:13">
      <c r="A26" s="120"/>
      <c r="B26" s="120">
        <v>24</v>
      </c>
      <c r="C26" s="120">
        <v>20</v>
      </c>
      <c r="D26" s="121">
        <f t="shared" si="1"/>
        <v>600</v>
      </c>
      <c r="E26" s="121">
        <v>600</v>
      </c>
      <c r="J26" s="116"/>
      <c r="K26" s="116"/>
    </row>
    <row r="27" spans="1:13">
      <c r="A27" s="120"/>
      <c r="B27" s="120">
        <v>25</v>
      </c>
      <c r="C27" s="120">
        <v>50</v>
      </c>
      <c r="D27" s="121">
        <f t="shared" si="1"/>
        <v>1500</v>
      </c>
      <c r="E27" s="121">
        <v>1500</v>
      </c>
      <c r="J27" t="s">
        <v>127</v>
      </c>
      <c r="K27" s="116"/>
    </row>
    <row r="28" spans="1:13">
      <c r="A28" s="120"/>
      <c r="B28" s="120">
        <v>26</v>
      </c>
      <c r="C28" s="120">
        <v>10</v>
      </c>
      <c r="D28" s="121">
        <f t="shared" si="1"/>
        <v>300</v>
      </c>
      <c r="E28" s="121">
        <v>300</v>
      </c>
    </row>
    <row r="29" spans="1:13">
      <c r="A29" s="120"/>
      <c r="B29" s="120">
        <v>27</v>
      </c>
      <c r="C29" s="120">
        <v>20</v>
      </c>
      <c r="D29" s="121">
        <f t="shared" si="1"/>
        <v>600</v>
      </c>
      <c r="E29" s="121">
        <v>600</v>
      </c>
    </row>
    <row r="30" spans="1:13">
      <c r="A30" s="120"/>
      <c r="B30" s="120">
        <v>28</v>
      </c>
      <c r="C30" s="120">
        <v>34</v>
      </c>
      <c r="D30" s="121">
        <f t="shared" si="1"/>
        <v>1020</v>
      </c>
      <c r="E30" s="121">
        <v>1000</v>
      </c>
    </row>
    <row r="31" spans="1:13">
      <c r="A31" s="120"/>
      <c r="B31" s="120">
        <v>29</v>
      </c>
      <c r="C31" s="120">
        <v>10</v>
      </c>
      <c r="D31" s="121">
        <f t="shared" si="1"/>
        <v>300</v>
      </c>
      <c r="E31" s="121">
        <v>300</v>
      </c>
    </row>
    <row r="32" spans="1:13">
      <c r="A32" s="120"/>
      <c r="B32" s="120">
        <v>30</v>
      </c>
      <c r="C32" s="120">
        <v>10</v>
      </c>
      <c r="D32" s="121">
        <f t="shared" si="1"/>
        <v>300</v>
      </c>
      <c r="E32" s="121">
        <v>300</v>
      </c>
    </row>
    <row r="33" spans="1:5">
      <c r="A33" s="120"/>
      <c r="B33" s="120">
        <v>31</v>
      </c>
      <c r="C33" s="120">
        <v>10</v>
      </c>
      <c r="D33" s="121">
        <f t="shared" si="1"/>
        <v>300</v>
      </c>
      <c r="E33" s="121">
        <v>300</v>
      </c>
    </row>
    <row r="34" spans="1:5">
      <c r="A34" s="120"/>
      <c r="B34" s="120">
        <v>32</v>
      </c>
      <c r="C34" s="120">
        <v>50</v>
      </c>
      <c r="D34" s="121">
        <f t="shared" si="1"/>
        <v>1500</v>
      </c>
      <c r="E34" s="121">
        <v>1500</v>
      </c>
    </row>
    <row r="35" spans="1:5">
      <c r="A35" s="120"/>
      <c r="B35" s="120">
        <v>33</v>
      </c>
      <c r="C35" s="120">
        <v>20</v>
      </c>
      <c r="D35" s="121">
        <f t="shared" si="1"/>
        <v>600</v>
      </c>
      <c r="E35" s="121">
        <v>600</v>
      </c>
    </row>
    <row r="36" spans="1:5">
      <c r="A36" s="120"/>
      <c r="B36" s="120">
        <v>34</v>
      </c>
      <c r="C36" s="120">
        <v>10</v>
      </c>
      <c r="D36" s="121">
        <f t="shared" si="1"/>
        <v>300</v>
      </c>
      <c r="E36" s="121">
        <v>300</v>
      </c>
    </row>
    <row r="37" spans="1:5">
      <c r="A37" s="120"/>
      <c r="B37" s="120">
        <v>35</v>
      </c>
      <c r="C37" s="120">
        <v>100</v>
      </c>
      <c r="D37" s="121">
        <f t="shared" si="1"/>
        <v>3000</v>
      </c>
      <c r="E37" s="121">
        <v>3000</v>
      </c>
    </row>
    <row r="38" spans="1:5">
      <c r="A38" s="120"/>
      <c r="B38" s="120">
        <v>36</v>
      </c>
      <c r="C38" s="120">
        <v>10</v>
      </c>
      <c r="D38" s="121">
        <f t="shared" si="1"/>
        <v>300</v>
      </c>
      <c r="E38" s="121">
        <v>300</v>
      </c>
    </row>
    <row r="39" spans="1:5">
      <c r="A39" s="120"/>
      <c r="B39" s="120">
        <v>37</v>
      </c>
      <c r="C39" s="120">
        <v>10</v>
      </c>
      <c r="D39" s="121">
        <f t="shared" si="1"/>
        <v>300</v>
      </c>
      <c r="E39" s="121">
        <v>300</v>
      </c>
    </row>
    <row r="40" spans="1:5">
      <c r="A40" s="120"/>
      <c r="B40" s="120">
        <v>38</v>
      </c>
      <c r="C40" s="120">
        <v>10</v>
      </c>
      <c r="D40" s="121">
        <f t="shared" si="1"/>
        <v>300</v>
      </c>
      <c r="E40" s="121">
        <v>300</v>
      </c>
    </row>
    <row r="41" spans="1:5">
      <c r="A41" s="120"/>
      <c r="B41" s="120">
        <v>39</v>
      </c>
      <c r="C41" s="120">
        <v>10</v>
      </c>
      <c r="D41" s="121">
        <f t="shared" si="1"/>
        <v>300</v>
      </c>
      <c r="E41" s="121">
        <v>300</v>
      </c>
    </row>
    <row r="42" spans="1:5">
      <c r="A42" s="120"/>
      <c r="B42" s="120">
        <v>40</v>
      </c>
      <c r="C42" s="120">
        <v>50</v>
      </c>
      <c r="D42" s="121">
        <f t="shared" si="1"/>
        <v>1500</v>
      </c>
      <c r="E42" s="121">
        <v>1500</v>
      </c>
    </row>
    <row r="43" spans="1:5">
      <c r="A43" s="120"/>
      <c r="B43" s="120">
        <v>41</v>
      </c>
      <c r="C43" s="120">
        <v>100</v>
      </c>
      <c r="D43" s="121">
        <f t="shared" si="1"/>
        <v>3000</v>
      </c>
      <c r="E43" s="121">
        <v>3000</v>
      </c>
    </row>
    <row r="44" spans="1:5">
      <c r="A44" s="120"/>
      <c r="B44" s="120">
        <v>42</v>
      </c>
      <c r="C44" s="120">
        <v>20</v>
      </c>
      <c r="D44" s="121">
        <f t="shared" si="1"/>
        <v>600</v>
      </c>
      <c r="E44" s="121">
        <v>600</v>
      </c>
    </row>
    <row r="45" spans="1:5">
      <c r="A45" s="120"/>
      <c r="B45" s="120">
        <v>43</v>
      </c>
      <c r="C45" s="120">
        <v>100</v>
      </c>
      <c r="D45" s="121">
        <f t="shared" si="1"/>
        <v>3000</v>
      </c>
      <c r="E45" s="121">
        <v>3000</v>
      </c>
    </row>
    <row r="46" spans="1:5">
      <c r="A46" s="120"/>
      <c r="B46" s="120">
        <v>44</v>
      </c>
      <c r="C46" s="120">
        <v>10</v>
      </c>
      <c r="D46" s="121">
        <f t="shared" si="1"/>
        <v>300</v>
      </c>
      <c r="E46" s="121">
        <v>300</v>
      </c>
    </row>
    <row r="47" spans="1:5">
      <c r="A47" s="120"/>
      <c r="B47" s="120">
        <v>45</v>
      </c>
      <c r="C47" s="120">
        <v>100</v>
      </c>
      <c r="D47" s="121">
        <f t="shared" si="1"/>
        <v>3000</v>
      </c>
      <c r="E47" s="121">
        <v>3000</v>
      </c>
    </row>
    <row r="48" spans="1:5">
      <c r="A48" s="120"/>
      <c r="B48" s="120">
        <v>46</v>
      </c>
      <c r="C48" s="120">
        <v>67</v>
      </c>
      <c r="D48" s="121">
        <f t="shared" si="1"/>
        <v>2010</v>
      </c>
      <c r="E48" s="121">
        <v>2000</v>
      </c>
    </row>
    <row r="49" spans="1:6">
      <c r="A49" s="120"/>
      <c r="B49" s="120">
        <v>47</v>
      </c>
      <c r="C49" s="120">
        <v>200</v>
      </c>
      <c r="D49" s="121">
        <f t="shared" si="1"/>
        <v>6000</v>
      </c>
      <c r="E49" s="121">
        <v>6000</v>
      </c>
    </row>
    <row r="50" spans="1:6">
      <c r="A50" s="120" t="s">
        <v>118</v>
      </c>
      <c r="B50" s="120">
        <v>48</v>
      </c>
      <c r="C50" s="120">
        <v>550</v>
      </c>
      <c r="D50" s="121">
        <f t="shared" si="1"/>
        <v>16500</v>
      </c>
      <c r="E50" s="121">
        <v>16500</v>
      </c>
      <c r="F50" s="118"/>
    </row>
    <row r="51" spans="1:6" ht="17.25" thickBot="1">
      <c r="B51" t="s">
        <v>129</v>
      </c>
      <c r="C51" s="117">
        <f>SUM(C3:C50)</f>
        <v>2725</v>
      </c>
      <c r="D51" s="117">
        <f t="shared" ref="D51:E51" si="4">SUM(D3:D50)</f>
        <v>81750</v>
      </c>
      <c r="E51" s="117">
        <f t="shared" si="4"/>
        <v>81700</v>
      </c>
    </row>
    <row r="52" spans="1:6" ht="17.25" thickTop="1"/>
    <row r="53" spans="1:6">
      <c r="D53" t="s">
        <v>122</v>
      </c>
    </row>
    <row r="56" spans="1:6">
      <c r="E56" s="116" t="s">
        <v>132</v>
      </c>
    </row>
    <row r="57" spans="1:6">
      <c r="C57">
        <v>13951</v>
      </c>
      <c r="E57" s="116">
        <v>2000</v>
      </c>
    </row>
    <row r="58" spans="1:6">
      <c r="C58">
        <v>13952</v>
      </c>
      <c r="E58" s="116">
        <v>1500</v>
      </c>
    </row>
    <row r="59" spans="1:6">
      <c r="C59">
        <v>13953</v>
      </c>
      <c r="E59" s="116">
        <v>2000</v>
      </c>
    </row>
    <row r="60" spans="1:6">
      <c r="C60">
        <v>13954</v>
      </c>
      <c r="E60" s="116">
        <v>2000</v>
      </c>
    </row>
    <row r="61" spans="1:6">
      <c r="C61">
        <v>13955</v>
      </c>
      <c r="E61" s="116">
        <v>2600</v>
      </c>
    </row>
    <row r="62" spans="1:6">
      <c r="C62">
        <v>13956</v>
      </c>
      <c r="E62" s="116">
        <v>2000</v>
      </c>
    </row>
    <row r="63" spans="1:6">
      <c r="C63">
        <v>13957</v>
      </c>
      <c r="E63" s="116">
        <v>1500</v>
      </c>
    </row>
    <row r="64" spans="1:6">
      <c r="C64">
        <v>13958</v>
      </c>
      <c r="E64" s="116">
        <v>2000</v>
      </c>
    </row>
    <row r="65" spans="3:5">
      <c r="C65">
        <v>13959</v>
      </c>
      <c r="E65" s="116">
        <v>1500</v>
      </c>
    </row>
    <row r="66" spans="3:5">
      <c r="C66">
        <v>13960</v>
      </c>
      <c r="E66" s="116">
        <v>1500</v>
      </c>
    </row>
    <row r="67" spans="3:5">
      <c r="C67">
        <v>13961</v>
      </c>
      <c r="E67" s="116">
        <v>1500</v>
      </c>
    </row>
    <row r="68" spans="3:5">
      <c r="C68">
        <v>13962</v>
      </c>
      <c r="E68" s="116">
        <v>1500</v>
      </c>
    </row>
    <row r="69" spans="3:5">
      <c r="C69">
        <v>13963</v>
      </c>
      <c r="E69" s="116">
        <v>1500</v>
      </c>
    </row>
    <row r="70" spans="3:5">
      <c r="C70">
        <v>13964</v>
      </c>
      <c r="E70" s="116">
        <v>1500</v>
      </c>
    </row>
    <row r="71" spans="3:5">
      <c r="C71">
        <v>13965</v>
      </c>
      <c r="E71" s="116">
        <v>1500</v>
      </c>
    </row>
    <row r="72" spans="3:5">
      <c r="C72">
        <v>13966</v>
      </c>
      <c r="E72" s="116">
        <v>2000</v>
      </c>
    </row>
    <row r="73" spans="3:5">
      <c r="C73">
        <v>13967</v>
      </c>
      <c r="E73" s="116">
        <v>1500</v>
      </c>
    </row>
    <row r="74" spans="3:5">
      <c r="C74">
        <v>13968</v>
      </c>
      <c r="E74" s="116">
        <v>1500</v>
      </c>
    </row>
    <row r="75" spans="3:5">
      <c r="C75">
        <v>13969</v>
      </c>
      <c r="E75" s="116">
        <v>2000</v>
      </c>
    </row>
    <row r="76" spans="3:5">
      <c r="C76">
        <v>13970</v>
      </c>
      <c r="E76" s="116">
        <v>6000</v>
      </c>
    </row>
    <row r="77" spans="3:5">
      <c r="C77">
        <v>13971</v>
      </c>
      <c r="E77" s="116">
        <v>2000</v>
      </c>
    </row>
    <row r="78" spans="3:5">
      <c r="C78">
        <v>13972</v>
      </c>
      <c r="E78" s="116">
        <v>1500</v>
      </c>
    </row>
    <row r="79" spans="3:5">
      <c r="C79">
        <v>13973</v>
      </c>
      <c r="E79" s="116">
        <v>2000</v>
      </c>
    </row>
    <row r="80" spans="3:5">
      <c r="C80">
        <v>13974</v>
      </c>
      <c r="E80" s="116">
        <v>6000</v>
      </c>
    </row>
    <row r="81" spans="3:5">
      <c r="C81">
        <v>13975</v>
      </c>
      <c r="E81" s="116">
        <v>2600</v>
      </c>
    </row>
    <row r="82" spans="3:5">
      <c r="C82">
        <v>13976</v>
      </c>
      <c r="E82" s="116">
        <v>6000</v>
      </c>
    </row>
    <row r="83" spans="3:5">
      <c r="C83">
        <v>13977</v>
      </c>
      <c r="E83" s="116">
        <v>2000</v>
      </c>
    </row>
    <row r="84" spans="3:5">
      <c r="C84">
        <v>13978</v>
      </c>
      <c r="E84" s="116">
        <v>2000</v>
      </c>
    </row>
    <row r="85" spans="3:5">
      <c r="C85">
        <v>13979</v>
      </c>
      <c r="E85" s="116">
        <v>1500</v>
      </c>
    </row>
    <row r="86" spans="3:5">
      <c r="C86">
        <v>13980</v>
      </c>
      <c r="E86" s="116">
        <v>1500</v>
      </c>
    </row>
    <row r="87" spans="3:5">
      <c r="C87">
        <v>13981</v>
      </c>
      <c r="E87" s="116">
        <v>1500</v>
      </c>
    </row>
    <row r="88" spans="3:5">
      <c r="C88">
        <v>13982</v>
      </c>
      <c r="E88" s="116">
        <v>2000</v>
      </c>
    </row>
    <row r="89" spans="3:5">
      <c r="C89">
        <v>13983</v>
      </c>
      <c r="E89" s="116">
        <v>1500</v>
      </c>
    </row>
    <row r="90" spans="3:5">
      <c r="C90">
        <v>13984</v>
      </c>
      <c r="E90" s="116">
        <v>1500</v>
      </c>
    </row>
    <row r="91" spans="3:5">
      <c r="C91">
        <v>13985</v>
      </c>
      <c r="E91" s="116">
        <v>2000</v>
      </c>
    </row>
    <row r="92" spans="3:5">
      <c r="C92">
        <v>13986</v>
      </c>
      <c r="E92" s="116">
        <v>1500</v>
      </c>
    </row>
    <row r="93" spans="3:5">
      <c r="C93">
        <v>13987</v>
      </c>
      <c r="E93" s="116">
        <v>1500</v>
      </c>
    </row>
    <row r="94" spans="3:5">
      <c r="C94">
        <v>13988</v>
      </c>
      <c r="E94" s="116">
        <v>1500</v>
      </c>
    </row>
    <row r="95" spans="3:5">
      <c r="C95">
        <v>13989</v>
      </c>
      <c r="E95" s="116">
        <v>1500</v>
      </c>
    </row>
    <row r="96" spans="3:5">
      <c r="C96">
        <v>13990</v>
      </c>
      <c r="E96" s="116">
        <v>1500</v>
      </c>
    </row>
    <row r="97" spans="3:5">
      <c r="C97">
        <v>13991</v>
      </c>
      <c r="E97" s="116">
        <v>1500</v>
      </c>
    </row>
    <row r="98" spans="3:5">
      <c r="C98">
        <v>13992</v>
      </c>
      <c r="E98" s="116">
        <v>1500</v>
      </c>
    </row>
    <row r="99" spans="3:5">
      <c r="C99">
        <v>13993</v>
      </c>
      <c r="E99" s="116">
        <v>6000</v>
      </c>
    </row>
    <row r="100" spans="3:5">
      <c r="C100">
        <v>13994</v>
      </c>
      <c r="E100" s="116">
        <v>6000</v>
      </c>
    </row>
    <row r="101" spans="3:5">
      <c r="C101">
        <v>13995</v>
      </c>
      <c r="E101" s="116">
        <v>3600</v>
      </c>
    </row>
    <row r="102" spans="3:5">
      <c r="C102">
        <v>13996</v>
      </c>
      <c r="E102" s="116">
        <v>6000</v>
      </c>
    </row>
    <row r="103" spans="3:5">
      <c r="C103">
        <v>13997</v>
      </c>
      <c r="E103" s="116">
        <v>1500</v>
      </c>
    </row>
    <row r="104" spans="3:5">
      <c r="C104">
        <v>13998</v>
      </c>
      <c r="E104" s="116">
        <v>1500</v>
      </c>
    </row>
    <row r="105" spans="3:5">
      <c r="C105">
        <v>13999</v>
      </c>
      <c r="E105" s="116">
        <v>1500</v>
      </c>
    </row>
    <row r="106" spans="3:5">
      <c r="C106">
        <v>14000</v>
      </c>
      <c r="E106" s="116">
        <v>2000</v>
      </c>
    </row>
    <row r="107" spans="3:5" ht="17.25" thickBot="1">
      <c r="D107" s="116" t="s">
        <v>133</v>
      </c>
      <c r="E107" s="117">
        <f>SUM(E57:E106)</f>
        <v>113300</v>
      </c>
    </row>
    <row r="108" spans="3:5" ht="17.25" thickTop="1"/>
    <row r="111" spans="3:5">
      <c r="E111" s="116" t="s">
        <v>134</v>
      </c>
    </row>
  </sheetData>
  <phoneticPr fontId="1" type="noConversion"/>
  <printOptions horizontalCentered="1"/>
  <pageMargins left="0" right="0" top="0.39370078740157483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workbookViewId="0">
      <selection activeCell="G31" sqref="G31"/>
    </sheetView>
  </sheetViews>
  <sheetFormatPr defaultRowHeight="16.5"/>
  <cols>
    <col min="1" max="1" width="21.625" bestFit="1" customWidth="1"/>
    <col min="2" max="2" width="0.625" customWidth="1"/>
    <col min="3" max="3" width="20.25" bestFit="1" customWidth="1"/>
    <col min="4" max="4" width="0.875" customWidth="1"/>
    <col min="5" max="5" width="23" bestFit="1" customWidth="1"/>
    <col min="6" max="6" width="0.75" customWidth="1"/>
    <col min="7" max="7" width="20.25" bestFit="1" customWidth="1"/>
  </cols>
  <sheetData>
    <row r="1" spans="1:7" ht="27.75">
      <c r="A1" s="146" t="s">
        <v>0</v>
      </c>
      <c r="B1" s="146"/>
      <c r="C1" s="146"/>
      <c r="D1" s="146"/>
      <c r="E1" s="146"/>
      <c r="F1" s="146"/>
      <c r="G1" s="146"/>
    </row>
    <row r="2" spans="1:7" ht="27.75">
      <c r="A2" s="1"/>
      <c r="B2" s="2"/>
      <c r="C2" s="2"/>
      <c r="D2" s="2"/>
      <c r="E2" s="2"/>
      <c r="F2" s="2"/>
      <c r="G2" s="2"/>
    </row>
    <row r="3" spans="1:7" ht="27.75">
      <c r="A3" s="3"/>
      <c r="B3" s="4"/>
      <c r="C3" s="146" t="s">
        <v>1</v>
      </c>
      <c r="D3" s="146"/>
      <c r="E3" s="146"/>
      <c r="F3" s="4"/>
      <c r="G3" s="4"/>
    </row>
    <row r="4" spans="1:7" ht="27.75">
      <c r="A4" s="3"/>
      <c r="B4" s="4"/>
      <c r="C4" s="147" t="s">
        <v>154</v>
      </c>
      <c r="D4" s="147"/>
      <c r="E4" s="147"/>
      <c r="F4" s="4"/>
      <c r="G4" s="4"/>
    </row>
    <row r="5" spans="1:7">
      <c r="A5" s="5"/>
      <c r="B5" s="5"/>
      <c r="C5" s="5"/>
      <c r="D5" s="5"/>
      <c r="E5" s="5"/>
      <c r="F5" s="5"/>
      <c r="G5" s="5"/>
    </row>
    <row r="6" spans="1:7" ht="19.5">
      <c r="A6" s="6" t="s">
        <v>2</v>
      </c>
      <c r="B6" s="7"/>
      <c r="C6" s="6" t="s">
        <v>3</v>
      </c>
      <c r="D6" s="7"/>
      <c r="E6" s="6" t="s">
        <v>2</v>
      </c>
      <c r="F6" s="7"/>
      <c r="G6" s="6" t="s">
        <v>3</v>
      </c>
    </row>
    <row r="7" spans="1:7" ht="19.5">
      <c r="A7" s="7"/>
      <c r="B7" s="7"/>
      <c r="C7" s="7"/>
      <c r="D7" s="7"/>
      <c r="E7" s="7"/>
      <c r="F7" s="7"/>
      <c r="G7" s="7"/>
    </row>
    <row r="8" spans="1:7" ht="19.5">
      <c r="A8" s="143" t="s">
        <v>4</v>
      </c>
      <c r="B8" s="7"/>
      <c r="C8" s="7"/>
      <c r="D8" s="7"/>
      <c r="E8" s="143" t="s">
        <v>5</v>
      </c>
      <c r="F8" s="7"/>
      <c r="G8" s="7"/>
    </row>
    <row r="9" spans="1:7" ht="19.5">
      <c r="A9" s="9" t="s">
        <v>90</v>
      </c>
      <c r="C9" s="90">
        <v>0</v>
      </c>
      <c r="D9" s="11"/>
      <c r="E9" s="143" t="s">
        <v>9</v>
      </c>
      <c r="F9" s="143"/>
      <c r="G9" s="10">
        <v>63566</v>
      </c>
    </row>
    <row r="10" spans="1:7" ht="19.5">
      <c r="A10" s="143" t="s">
        <v>8</v>
      </c>
      <c r="B10" s="143"/>
      <c r="C10" s="10">
        <v>100000</v>
      </c>
      <c r="D10" s="11"/>
      <c r="E10" s="143" t="s">
        <v>81</v>
      </c>
      <c r="F10" s="143"/>
      <c r="G10" s="10">
        <v>0</v>
      </c>
    </row>
    <row r="11" spans="1:7" ht="19.5">
      <c r="A11" s="143" t="s">
        <v>10</v>
      </c>
      <c r="B11" s="143"/>
      <c r="C11" s="10">
        <v>1987112</v>
      </c>
      <c r="D11" s="11"/>
      <c r="E11" s="12" t="s">
        <v>11</v>
      </c>
      <c r="F11" s="143"/>
      <c r="G11" s="13">
        <f>SUM(G9:G10)</f>
        <v>63566</v>
      </c>
    </row>
    <row r="12" spans="1:7" ht="19.5">
      <c r="A12" s="2" t="s">
        <v>138</v>
      </c>
      <c r="B12" s="143"/>
      <c r="C12" s="10">
        <v>2000000</v>
      </c>
      <c r="D12" s="11"/>
      <c r="E12" s="12"/>
      <c r="F12" s="143"/>
      <c r="G12" s="10"/>
    </row>
    <row r="13" spans="1:7" ht="19.5">
      <c r="A13" s="7" t="s">
        <v>99</v>
      </c>
      <c r="B13" s="143"/>
      <c r="C13" s="10">
        <v>0</v>
      </c>
      <c r="D13" s="11"/>
      <c r="E13" s="143" t="s">
        <v>13</v>
      </c>
      <c r="F13" s="143"/>
      <c r="G13" s="11"/>
    </row>
    <row r="14" spans="1:7" ht="21.75">
      <c r="A14" s="143" t="s">
        <v>14</v>
      </c>
      <c r="B14" s="143"/>
      <c r="C14" s="10">
        <v>3903</v>
      </c>
      <c r="D14" s="15"/>
      <c r="E14" s="16" t="s">
        <v>15</v>
      </c>
      <c r="F14" s="3"/>
      <c r="G14" s="10">
        <v>500000</v>
      </c>
    </row>
    <row r="15" spans="1:7" ht="21.75">
      <c r="A15" s="143" t="s">
        <v>16</v>
      </c>
      <c r="B15" s="143"/>
      <c r="C15" s="10">
        <f>SUM(C9:C14)</f>
        <v>4091015</v>
      </c>
      <c r="D15" s="15"/>
      <c r="E15" s="91" t="s">
        <v>91</v>
      </c>
      <c r="F15" s="143"/>
      <c r="G15" s="10">
        <v>134000</v>
      </c>
    </row>
    <row r="16" spans="1:7" ht="21.75">
      <c r="A16" s="143"/>
      <c r="B16" s="143"/>
      <c r="C16" s="15"/>
      <c r="D16" s="15"/>
      <c r="E16" s="143"/>
      <c r="F16" s="143"/>
      <c r="G16" s="15"/>
    </row>
    <row r="17" spans="1:7" ht="19.5">
      <c r="A17" s="143" t="s">
        <v>17</v>
      </c>
      <c r="B17" s="143"/>
      <c r="C17" s="11"/>
      <c r="D17" s="11"/>
      <c r="E17" s="143"/>
      <c r="F17" s="143"/>
      <c r="G17" s="11"/>
    </row>
    <row r="18" spans="1:7" ht="19.5">
      <c r="A18" s="143" t="s">
        <v>18</v>
      </c>
      <c r="B18" s="143"/>
      <c r="C18" s="11">
        <f>115775989+800800</f>
        <v>116576789</v>
      </c>
      <c r="D18" s="11"/>
      <c r="E18" s="143"/>
      <c r="F18" s="17"/>
      <c r="G18" s="11"/>
    </row>
    <row r="19" spans="1:7" ht="19.5">
      <c r="A19" s="143" t="s">
        <v>19</v>
      </c>
      <c r="B19" s="143"/>
      <c r="C19" s="18">
        <v>1146000</v>
      </c>
      <c r="D19" s="19"/>
      <c r="E19" s="20" t="s">
        <v>20</v>
      </c>
      <c r="F19" s="143"/>
      <c r="G19" s="11"/>
    </row>
    <row r="20" spans="1:7" ht="21.75">
      <c r="A20" s="21" t="s">
        <v>21</v>
      </c>
      <c r="B20" s="3"/>
      <c r="C20" s="60">
        <v>891098</v>
      </c>
      <c r="D20" s="15"/>
      <c r="E20" s="17" t="s">
        <v>22</v>
      </c>
      <c r="F20" s="143"/>
      <c r="G20" s="11">
        <f>116921989+800800</f>
        <v>117722789</v>
      </c>
    </row>
    <row r="21" spans="1:7" ht="19.5">
      <c r="A21" s="12" t="s">
        <v>23</v>
      </c>
      <c r="B21" s="143"/>
      <c r="C21" s="22">
        <f>SUM(C18:C20)</f>
        <v>118613887</v>
      </c>
      <c r="D21" s="11"/>
      <c r="E21" s="12" t="s">
        <v>24</v>
      </c>
      <c r="F21" s="143"/>
      <c r="G21" s="11">
        <v>2928380</v>
      </c>
    </row>
    <row r="22" spans="1:7" ht="21.75">
      <c r="A22" s="143"/>
      <c r="B22" s="143"/>
      <c r="C22" s="11"/>
      <c r="D22" s="15"/>
      <c r="E22" s="12" t="s">
        <v>25</v>
      </c>
      <c r="F22" s="143"/>
      <c r="G22" s="23">
        <v>1493167</v>
      </c>
    </row>
    <row r="23" spans="1:7" ht="19.5">
      <c r="A23" s="143" t="s">
        <v>26</v>
      </c>
      <c r="B23" s="143"/>
      <c r="C23" s="11"/>
      <c r="D23" s="11"/>
      <c r="E23" s="12" t="s">
        <v>11</v>
      </c>
      <c r="F23" s="143"/>
      <c r="G23" s="22">
        <f>SUM(G20:G22)</f>
        <v>122144336</v>
      </c>
    </row>
    <row r="24" spans="1:7" ht="19.5">
      <c r="A24" s="143" t="s">
        <v>27</v>
      </c>
      <c r="B24" s="143"/>
      <c r="C24" s="11">
        <v>3000</v>
      </c>
      <c r="D24" s="11"/>
      <c r="E24" s="143"/>
      <c r="F24" s="143"/>
      <c r="G24" s="11"/>
    </row>
    <row r="25" spans="1:7" ht="19.5">
      <c r="A25" s="130" t="s">
        <v>108</v>
      </c>
      <c r="C25" s="90">
        <v>134000</v>
      </c>
      <c r="D25" s="11"/>
      <c r="E25" s="143"/>
      <c r="F25" s="143"/>
      <c r="G25" s="11"/>
    </row>
    <row r="26" spans="1:7" ht="19.5">
      <c r="A26" s="12" t="s">
        <v>11</v>
      </c>
      <c r="B26" s="143"/>
      <c r="C26" s="24">
        <f>SUM(C24:C25)</f>
        <v>137000</v>
      </c>
      <c r="D26" s="11"/>
      <c r="E26" s="143"/>
      <c r="F26" s="143"/>
      <c r="G26" s="11"/>
    </row>
    <row r="27" spans="1:7" ht="19.5">
      <c r="A27" s="143"/>
      <c r="B27" s="143"/>
      <c r="C27" s="11"/>
      <c r="D27" s="11"/>
      <c r="E27" s="143"/>
      <c r="F27" s="143"/>
      <c r="G27" s="11"/>
    </row>
    <row r="28" spans="1:7" ht="19.5">
      <c r="A28" s="143"/>
      <c r="B28" s="143"/>
      <c r="C28" s="11"/>
      <c r="D28" s="11"/>
      <c r="E28" s="143"/>
      <c r="F28" s="143"/>
      <c r="G28" s="11"/>
    </row>
    <row r="29" spans="1:7" ht="19.5">
      <c r="A29" s="143"/>
      <c r="B29" s="17"/>
      <c r="C29" s="11"/>
      <c r="D29" s="11"/>
      <c r="E29" s="143"/>
      <c r="F29" s="143"/>
      <c r="G29" s="11"/>
    </row>
    <row r="30" spans="1:7" ht="20.25" thickBot="1">
      <c r="A30" s="143" t="s">
        <v>29</v>
      </c>
      <c r="B30" s="17"/>
      <c r="C30" s="25">
        <f>C15+C21+C26</f>
        <v>122841902</v>
      </c>
      <c r="D30" s="11"/>
      <c r="E30" s="143" t="s">
        <v>30</v>
      </c>
      <c r="F30" s="143"/>
      <c r="G30" s="25">
        <f>G11+G14+G15+G17+G23</f>
        <v>122841902</v>
      </c>
    </row>
    <row r="31" spans="1:7" ht="20.25" thickTop="1">
      <c r="A31" s="17"/>
      <c r="B31" s="17"/>
      <c r="C31" s="11"/>
      <c r="D31" s="11"/>
      <c r="E31" s="143"/>
      <c r="F31" s="143"/>
      <c r="G31" s="17"/>
    </row>
    <row r="32" spans="1:7" ht="19.5">
      <c r="A32" s="17"/>
      <c r="B32" s="17"/>
      <c r="C32" s="11"/>
      <c r="D32" s="11"/>
      <c r="E32" s="143"/>
      <c r="F32" s="143"/>
      <c r="G32" s="17"/>
    </row>
    <row r="33" spans="1:7" ht="19.5">
      <c r="A33" s="17"/>
      <c r="B33" s="17"/>
      <c r="C33" s="11"/>
      <c r="D33" s="11"/>
      <c r="E33" s="143"/>
      <c r="F33" s="143"/>
      <c r="G33" s="17"/>
    </row>
    <row r="34" spans="1:7" ht="19.5">
      <c r="A34" s="17"/>
      <c r="B34" s="17"/>
      <c r="C34" s="17"/>
      <c r="D34" s="17"/>
      <c r="E34" s="17"/>
      <c r="F34" s="17"/>
      <c r="G34" s="17"/>
    </row>
    <row r="35" spans="1:7" ht="19.5">
      <c r="A35" s="148" t="s">
        <v>31</v>
      </c>
      <c r="B35" s="148"/>
      <c r="C35" s="148"/>
      <c r="D35" s="148"/>
      <c r="E35" s="148"/>
      <c r="F35" s="148"/>
      <c r="G35" s="148"/>
    </row>
  </sheetData>
  <mergeCells count="4">
    <mergeCell ref="A1:G1"/>
    <mergeCell ref="C3:E3"/>
    <mergeCell ref="C4:E4"/>
    <mergeCell ref="A35:G35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4" sqref="C4"/>
    </sheetView>
  </sheetViews>
  <sheetFormatPr defaultRowHeight="16.5"/>
  <cols>
    <col min="1" max="1" width="2.625" customWidth="1"/>
    <col min="2" max="2" width="13" customWidth="1"/>
    <col min="3" max="3" width="15.375" customWidth="1"/>
    <col min="6" max="6" width="21.875" customWidth="1"/>
  </cols>
  <sheetData>
    <row r="1" spans="1:7" ht="30">
      <c r="A1" s="149" t="s">
        <v>0</v>
      </c>
      <c r="B1" s="149"/>
      <c r="C1" s="149"/>
      <c r="D1" s="149"/>
      <c r="E1" s="149"/>
      <c r="F1" s="149"/>
      <c r="G1" s="149"/>
    </row>
    <row r="2" spans="1:7" ht="25.5">
      <c r="A2" s="150" t="s">
        <v>33</v>
      </c>
      <c r="B2" s="150"/>
      <c r="C2" s="150"/>
      <c r="D2" s="150"/>
      <c r="E2" s="150"/>
      <c r="F2" s="150"/>
      <c r="G2" s="150"/>
    </row>
    <row r="3" spans="1:7" ht="25.5">
      <c r="A3" s="27"/>
      <c r="B3" s="17"/>
      <c r="C3" s="151" t="s">
        <v>155</v>
      </c>
      <c r="D3" s="151"/>
      <c r="E3" s="151"/>
      <c r="F3" s="151"/>
      <c r="G3" s="17"/>
    </row>
    <row r="4" spans="1:7">
      <c r="A4" s="28"/>
      <c r="B4" s="28"/>
      <c r="C4" s="28"/>
      <c r="D4" s="28"/>
      <c r="E4" s="28"/>
      <c r="F4" s="28"/>
      <c r="G4" s="28"/>
    </row>
    <row r="5" spans="1:7" ht="18.75">
      <c r="A5" s="29"/>
      <c r="B5" s="152" t="s">
        <v>2</v>
      </c>
      <c r="C5" s="152"/>
      <c r="D5" s="30"/>
      <c r="E5" s="30"/>
      <c r="F5" s="144" t="s">
        <v>3</v>
      </c>
      <c r="G5" s="28"/>
    </row>
    <row r="6" spans="1:7" ht="19.5">
      <c r="A6" s="32"/>
      <c r="B6" s="34" t="s">
        <v>36</v>
      </c>
      <c r="C6" s="33"/>
      <c r="D6" s="33"/>
      <c r="E6" s="33"/>
      <c r="F6" s="33"/>
      <c r="G6" s="28"/>
    </row>
    <row r="7" spans="1:7" ht="19.5">
      <c r="A7" s="35"/>
      <c r="B7" s="145"/>
      <c r="C7" s="34" t="s">
        <v>151</v>
      </c>
      <c r="D7" s="34"/>
      <c r="E7" s="34"/>
      <c r="F7" s="37">
        <v>1352870</v>
      </c>
      <c r="G7" s="28"/>
    </row>
    <row r="8" spans="1:7" ht="19.5">
      <c r="A8" s="35"/>
      <c r="B8" s="145"/>
      <c r="C8" s="34" t="s">
        <v>73</v>
      </c>
      <c r="D8" s="34"/>
      <c r="E8" s="34"/>
      <c r="F8" s="37">
        <v>1288100</v>
      </c>
      <c r="G8" s="28"/>
    </row>
    <row r="9" spans="1:7" ht="19.5">
      <c r="A9" s="35"/>
      <c r="B9" s="145"/>
      <c r="C9" s="34" t="s">
        <v>83</v>
      </c>
      <c r="D9" s="34"/>
      <c r="E9" s="34"/>
      <c r="F9" s="37">
        <v>664500</v>
      </c>
      <c r="G9" s="28"/>
    </row>
    <row r="10" spans="1:7" ht="19.5">
      <c r="A10" s="35"/>
      <c r="B10" s="145"/>
      <c r="C10" s="34" t="s">
        <v>39</v>
      </c>
      <c r="D10" s="34"/>
      <c r="E10" s="34"/>
      <c r="F10" s="37">
        <v>753380</v>
      </c>
      <c r="G10" s="28"/>
    </row>
    <row r="11" spans="1:7" ht="19.5">
      <c r="A11" s="35"/>
      <c r="B11" s="145"/>
      <c r="C11" s="34" t="s">
        <v>40</v>
      </c>
      <c r="D11" s="34"/>
      <c r="E11" s="34"/>
      <c r="F11" s="37">
        <v>18096</v>
      </c>
      <c r="G11" s="28"/>
    </row>
    <row r="12" spans="1:7" ht="19.5">
      <c r="A12" s="35"/>
      <c r="B12" s="38" t="s">
        <v>41</v>
      </c>
      <c r="C12" s="34"/>
      <c r="D12" s="34"/>
      <c r="E12" s="34"/>
      <c r="F12" s="39">
        <f>SUM(F7:F11)</f>
        <v>4076946</v>
      </c>
      <c r="G12" s="40"/>
    </row>
    <row r="13" spans="1:7" ht="21.75">
      <c r="A13" s="35"/>
      <c r="B13" s="34" t="s">
        <v>42</v>
      </c>
      <c r="C13" s="34"/>
      <c r="D13" s="34"/>
      <c r="E13" s="34"/>
      <c r="F13" s="41"/>
      <c r="G13" s="42"/>
    </row>
    <row r="14" spans="1:7" ht="19.5">
      <c r="A14" s="35"/>
      <c r="B14" s="145"/>
      <c r="C14" s="34" t="s">
        <v>43</v>
      </c>
      <c r="D14" s="34"/>
      <c r="E14" s="34"/>
      <c r="F14" s="43">
        <v>-378000</v>
      </c>
      <c r="G14" s="42"/>
    </row>
    <row r="15" spans="1:7" ht="19.5">
      <c r="A15" s="35"/>
      <c r="B15" s="145"/>
      <c r="C15" s="34"/>
      <c r="D15" s="34"/>
      <c r="E15" s="34"/>
      <c r="F15" s="44">
        <v>0</v>
      </c>
      <c r="G15" s="45"/>
    </row>
    <row r="16" spans="1:7" ht="19.5">
      <c r="A16" s="32"/>
      <c r="B16" s="33"/>
      <c r="C16" s="34"/>
      <c r="D16" s="34"/>
      <c r="E16" s="34"/>
      <c r="F16" s="46">
        <f>SUM(F14:F15)</f>
        <v>-378000</v>
      </c>
      <c r="G16" s="45"/>
    </row>
    <row r="17" spans="1:7" ht="19.5">
      <c r="A17" s="35"/>
      <c r="B17" s="34" t="s">
        <v>44</v>
      </c>
      <c r="C17" s="34"/>
      <c r="D17" s="34"/>
      <c r="E17" s="34"/>
      <c r="F17" s="47"/>
      <c r="G17" s="45"/>
    </row>
    <row r="18" spans="1:7" ht="19.5">
      <c r="A18" s="35"/>
      <c r="B18" s="34"/>
      <c r="C18" s="34" t="s">
        <v>45</v>
      </c>
      <c r="D18" s="34"/>
      <c r="E18" s="34"/>
      <c r="F18" s="43">
        <v>0</v>
      </c>
      <c r="G18" s="45"/>
    </row>
    <row r="19" spans="1:7" ht="19.5">
      <c r="A19" s="35"/>
      <c r="B19" s="34"/>
      <c r="C19" s="34" t="s">
        <v>46</v>
      </c>
      <c r="D19" s="34"/>
      <c r="E19" s="34"/>
      <c r="F19" s="43">
        <v>0</v>
      </c>
      <c r="G19" s="45"/>
    </row>
    <row r="20" spans="1:7" ht="19.5">
      <c r="A20" s="35"/>
      <c r="B20" s="145"/>
      <c r="C20" s="34" t="s">
        <v>47</v>
      </c>
      <c r="D20" s="34"/>
      <c r="E20" s="34"/>
      <c r="F20" s="43">
        <v>-25441</v>
      </c>
      <c r="G20" s="45"/>
    </row>
    <row r="21" spans="1:7" ht="19.5">
      <c r="A21" s="35"/>
      <c r="B21" s="145"/>
      <c r="C21" s="34" t="s">
        <v>48</v>
      </c>
      <c r="D21" s="34"/>
      <c r="E21" s="34"/>
      <c r="F21" s="43">
        <v>0</v>
      </c>
      <c r="G21" s="45"/>
    </row>
    <row r="22" spans="1:7" ht="19.5">
      <c r="A22" s="35"/>
      <c r="B22" s="145"/>
      <c r="C22" s="34" t="s">
        <v>49</v>
      </c>
      <c r="D22" s="34"/>
      <c r="E22" s="34"/>
      <c r="F22" s="43">
        <v>-125297</v>
      </c>
      <c r="G22" s="45"/>
    </row>
    <row r="23" spans="1:7" ht="19.5">
      <c r="A23" s="35"/>
      <c r="B23" s="145"/>
      <c r="C23" s="34" t="s">
        <v>50</v>
      </c>
      <c r="D23" s="34"/>
      <c r="E23" s="34"/>
      <c r="F23" s="43">
        <v>-11314</v>
      </c>
      <c r="G23" s="45"/>
    </row>
    <row r="24" spans="1:7" ht="19.5">
      <c r="A24" s="35"/>
      <c r="B24" s="145"/>
      <c r="C24" s="34" t="s">
        <v>51</v>
      </c>
      <c r="D24" s="34"/>
      <c r="E24" s="34"/>
      <c r="F24" s="43">
        <v>0</v>
      </c>
      <c r="G24" s="45"/>
    </row>
    <row r="25" spans="1:7" ht="19.5">
      <c r="A25" s="35"/>
      <c r="B25" s="145"/>
      <c r="C25" s="48" t="s">
        <v>52</v>
      </c>
      <c r="D25" s="49"/>
      <c r="E25" s="49"/>
      <c r="F25" s="50">
        <v>-8442</v>
      </c>
      <c r="G25" s="45"/>
    </row>
    <row r="26" spans="1:7" ht="19.5">
      <c r="A26" s="35"/>
      <c r="B26" s="145"/>
      <c r="C26" s="48" t="s">
        <v>53</v>
      </c>
      <c r="D26" s="49"/>
      <c r="E26" s="49"/>
      <c r="F26" s="50">
        <v>-138500</v>
      </c>
      <c r="G26" s="45"/>
    </row>
    <row r="27" spans="1:7" ht="19.5">
      <c r="A27" s="35"/>
      <c r="B27" s="145"/>
      <c r="C27" s="48" t="s">
        <v>54</v>
      </c>
      <c r="D27" s="49"/>
      <c r="E27" s="49"/>
      <c r="F27" s="50">
        <v>-114775</v>
      </c>
      <c r="G27" s="45"/>
    </row>
    <row r="28" spans="1:7" ht="19.5">
      <c r="A28" s="35"/>
      <c r="B28" s="145"/>
      <c r="C28" s="48" t="s">
        <v>102</v>
      </c>
      <c r="D28" s="49"/>
      <c r="E28" s="49"/>
      <c r="F28" s="50">
        <v>-2000</v>
      </c>
      <c r="G28" s="45"/>
    </row>
    <row r="29" spans="1:7" ht="19.5">
      <c r="A29" s="35"/>
      <c r="B29" s="145"/>
      <c r="C29" s="34" t="s">
        <v>56</v>
      </c>
      <c r="D29" s="34"/>
      <c r="E29" s="34"/>
      <c r="F29" s="44">
        <f>-439079-4500-111720</f>
        <v>-555299</v>
      </c>
      <c r="G29" s="45"/>
    </row>
    <row r="30" spans="1:7" ht="20.25">
      <c r="A30" s="35"/>
      <c r="B30" s="145"/>
      <c r="C30" s="34"/>
      <c r="D30" s="34"/>
      <c r="E30" s="34"/>
      <c r="F30" s="46">
        <f>SUM(F18:F29)</f>
        <v>-981068</v>
      </c>
      <c r="G30" s="51"/>
    </row>
    <row r="31" spans="1:7" ht="21.75">
      <c r="A31" s="35"/>
      <c r="B31" s="34" t="s">
        <v>57</v>
      </c>
      <c r="C31" s="34"/>
      <c r="D31" s="34"/>
      <c r="E31" s="34"/>
      <c r="F31" s="41"/>
      <c r="G31" s="51"/>
    </row>
    <row r="32" spans="1:7" ht="20.25">
      <c r="A32" s="35"/>
      <c r="B32" s="33"/>
      <c r="C32" s="34" t="s">
        <v>58</v>
      </c>
      <c r="D32" s="34"/>
      <c r="E32" s="34"/>
      <c r="F32" s="43">
        <v>-182121</v>
      </c>
      <c r="G32" s="51"/>
    </row>
    <row r="33" spans="1:7" ht="20.25">
      <c r="A33" s="35"/>
      <c r="B33" s="33"/>
      <c r="C33" s="34" t="s">
        <v>59</v>
      </c>
      <c r="D33" s="34"/>
      <c r="E33" s="34"/>
      <c r="F33" s="43">
        <f>-120221-292860-629509</f>
        <v>-1042590</v>
      </c>
      <c r="G33" s="51"/>
    </row>
    <row r="34" spans="1:7" ht="19.5">
      <c r="A34" s="29"/>
      <c r="B34" s="38" t="s">
        <v>60</v>
      </c>
      <c r="C34" s="34"/>
      <c r="D34" s="34"/>
      <c r="E34" s="34"/>
      <c r="F34" s="46">
        <f>F16+F30+F32+F33</f>
        <v>-2583779</v>
      </c>
      <c r="G34" s="45"/>
    </row>
    <row r="35" spans="1:7" ht="19.5">
      <c r="A35" s="29"/>
      <c r="B35" s="30"/>
      <c r="C35" s="4"/>
      <c r="D35" s="34"/>
      <c r="E35" s="34"/>
      <c r="F35" s="52"/>
      <c r="G35" s="45"/>
    </row>
    <row r="36" spans="1:7" ht="20.25" thickBot="1">
      <c r="A36" s="53"/>
      <c r="B36" s="34" t="s">
        <v>61</v>
      </c>
      <c r="C36" s="33"/>
      <c r="D36" s="33"/>
      <c r="E36" s="33"/>
      <c r="F36" s="54">
        <f>F12+F34</f>
        <v>1493167</v>
      </c>
      <c r="G36" s="55"/>
    </row>
    <row r="37" spans="1:7" ht="17.25" thickTop="1">
      <c r="A37" s="42"/>
      <c r="B37" s="53"/>
      <c r="C37" s="32"/>
      <c r="D37" s="32"/>
      <c r="E37" s="32"/>
      <c r="F37" s="56"/>
      <c r="G37" s="55"/>
    </row>
    <row r="38" spans="1:7" ht="19.5">
      <c r="A38" s="153" t="s">
        <v>62</v>
      </c>
      <c r="B38" s="154"/>
      <c r="C38" s="154"/>
      <c r="D38" s="154"/>
      <c r="E38" s="154"/>
      <c r="F38" s="154"/>
      <c r="G38" s="154"/>
    </row>
  </sheetData>
  <mergeCells count="5">
    <mergeCell ref="A1:G1"/>
    <mergeCell ref="A2:G2"/>
    <mergeCell ref="C3:F3"/>
    <mergeCell ref="B5:C5"/>
    <mergeCell ref="A38:G38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4</vt:i4>
      </vt:variant>
    </vt:vector>
  </HeadingPairs>
  <TitlesOfParts>
    <vt:vector size="11" baseType="lpstr">
      <vt:lpstr>102資產負債</vt:lpstr>
      <vt:lpstr>102損益</vt:lpstr>
      <vt:lpstr>103資產負債</vt:lpstr>
      <vt:lpstr>103損益</vt:lpstr>
      <vt:lpstr>103年農民曆</vt:lpstr>
      <vt:lpstr>104資產負債表</vt:lpstr>
      <vt:lpstr>104年損益表</vt:lpstr>
      <vt:lpstr>'102損益'!Print_Area</vt:lpstr>
      <vt:lpstr>'102資產負債'!Print_Area</vt:lpstr>
      <vt:lpstr>'103損益'!Print_Area</vt:lpstr>
      <vt:lpstr>'103資產負債'!Print_Area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2006-10-24T16:27:04Z</dcterms:created>
  <dcterms:modified xsi:type="dcterms:W3CDTF">2015-10-02T04:43:49Z</dcterms:modified>
</cp:coreProperties>
</file>